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5480" windowHeight="9600" activeTab="0"/>
  </bookViews>
  <sheets>
    <sheet name="HighLow" sheetId="1" r:id="rId1"/>
    <sheet name="Losses" sheetId="2" r:id="rId2"/>
    <sheet name="To Get Back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Mark Nicholls</author>
  </authors>
  <commentList>
    <comment ref="A42" authorId="0">
      <text>
        <r>
          <rPr>
            <b/>
            <sz val="8"/>
            <rFont val="Tahoma"/>
            <family val="2"/>
          </rPr>
          <t>Mark Nicholls:</t>
        </r>
        <r>
          <rPr>
            <sz val="8"/>
            <rFont val="Tahoma"/>
            <family val="2"/>
          </rPr>
          <t xml:space="preserve">
Forced Buyout</t>
        </r>
      </text>
    </comment>
  </commentList>
</comments>
</file>

<file path=xl/sharedStrings.xml><?xml version="1.0" encoding="utf-8"?>
<sst xmlns="http://schemas.openxmlformats.org/spreadsheetml/2006/main" count="277" uniqueCount="245">
  <si>
    <t>%</t>
  </si>
  <si>
    <t>Titshareclub BUY / SELL Prices</t>
  </si>
  <si>
    <t>WPP</t>
  </si>
  <si>
    <t>RR</t>
  </si>
  <si>
    <t>No</t>
  </si>
  <si>
    <t>Selling Fee</t>
  </si>
  <si>
    <t>Price</t>
  </si>
  <si>
    <t>(p)</t>
  </si>
  <si>
    <t>CW</t>
  </si>
  <si>
    <t>Total</t>
  </si>
  <si>
    <t>Invested</t>
  </si>
  <si>
    <t>Worth</t>
  </si>
  <si>
    <t>SOLD</t>
  </si>
  <si>
    <t>CELLTECH</t>
  </si>
  <si>
    <t>Brought</t>
  </si>
  <si>
    <t>Sold</t>
  </si>
  <si>
    <t>Profit</t>
  </si>
  <si>
    <t>TADPOLE</t>
  </si>
  <si>
    <t>PSION</t>
  </si>
  <si>
    <t>S&amp;N</t>
  </si>
  <si>
    <t>PHOTO ME</t>
  </si>
  <si>
    <t>KEWILL</t>
  </si>
  <si>
    <t>EX DAIRY</t>
  </si>
  <si>
    <t xml:space="preserve">Current </t>
  </si>
  <si>
    <t>Todate</t>
  </si>
  <si>
    <t>RPS</t>
  </si>
  <si>
    <t>MINORPLANET</t>
  </si>
  <si>
    <t>C&amp;W</t>
  </si>
  <si>
    <t>SXS</t>
  </si>
  <si>
    <t>RBOS</t>
  </si>
  <si>
    <t>MTO</t>
  </si>
  <si>
    <t>EZJ</t>
  </si>
  <si>
    <t>SAB</t>
  </si>
  <si>
    <t>SHIRE</t>
  </si>
  <si>
    <t>DCF</t>
  </si>
  <si>
    <t>TULLOW</t>
  </si>
  <si>
    <t>In</t>
  </si>
  <si>
    <t>Value</t>
  </si>
  <si>
    <t>Loss</t>
  </si>
  <si>
    <t>To Get to starting point</t>
  </si>
  <si>
    <t>Year 1</t>
  </si>
  <si>
    <t>Year 2</t>
  </si>
  <si>
    <t>Year 3</t>
  </si>
  <si>
    <t>Year 4</t>
  </si>
  <si>
    <t>Year 5</t>
  </si>
  <si>
    <t>To get back to break even</t>
  </si>
  <si>
    <t>OR</t>
  </si>
  <si>
    <t xml:space="preserve">If you think we will do </t>
  </si>
  <si>
    <t>In Year 1 then you could break even by</t>
  </si>
  <si>
    <t xml:space="preserve">Putting In </t>
  </si>
  <si>
    <t>Now !</t>
  </si>
  <si>
    <t>SVT</t>
  </si>
  <si>
    <t>HILTON</t>
  </si>
  <si>
    <t>EXD</t>
  </si>
  <si>
    <t>David</t>
  </si>
  <si>
    <t>Bret</t>
  </si>
  <si>
    <t>Tim</t>
  </si>
  <si>
    <t>JP</t>
  </si>
  <si>
    <t>John</t>
  </si>
  <si>
    <t>Cobbs</t>
  </si>
  <si>
    <t>Bob</t>
  </si>
  <si>
    <t>Paul</t>
  </si>
  <si>
    <t>Current Value</t>
  </si>
  <si>
    <t xml:space="preserve">As At </t>
  </si>
  <si>
    <t>5thDec2002</t>
  </si>
  <si>
    <t>Current Loss</t>
  </si>
  <si>
    <t>Mark</t>
  </si>
  <si>
    <t>% Loss</t>
  </si>
  <si>
    <t>WOLV</t>
  </si>
  <si>
    <t>MCATHY</t>
  </si>
  <si>
    <t>FTC</t>
  </si>
  <si>
    <t>HRN</t>
  </si>
  <si>
    <t>181p</t>
  </si>
  <si>
    <t>KESA</t>
  </si>
  <si>
    <t>40p</t>
  </si>
  <si>
    <t>SMIN</t>
  </si>
  <si>
    <t>1045p</t>
  </si>
  <si>
    <t>BP</t>
  </si>
  <si>
    <t>PIX</t>
  </si>
  <si>
    <t>TOPPS</t>
  </si>
  <si>
    <t>CUC</t>
  </si>
  <si>
    <t>806p</t>
  </si>
  <si>
    <t>86p</t>
  </si>
  <si>
    <t>167p</t>
  </si>
  <si>
    <t>HDYS</t>
  </si>
  <si>
    <t>NNG</t>
  </si>
  <si>
    <t>WKP</t>
  </si>
  <si>
    <t>CPK</t>
  </si>
  <si>
    <t>106p</t>
  </si>
  <si>
    <t>BDH</t>
  </si>
  <si>
    <t>Divs Tax Credits = 1/9 the of div</t>
  </si>
  <si>
    <t>107p</t>
  </si>
  <si>
    <t>Note: UK Dividend has tax credit of 1/9 of the dividend</t>
  </si>
  <si>
    <t>BAA</t>
  </si>
  <si>
    <t>540p</t>
  </si>
  <si>
    <t>SPW</t>
  </si>
  <si>
    <t>307p</t>
  </si>
  <si>
    <t>KFG</t>
  </si>
  <si>
    <t>605p</t>
  </si>
  <si>
    <t>321p</t>
  </si>
  <si>
    <t>150p</t>
  </si>
  <si>
    <t>2384p</t>
  </si>
  <si>
    <t>Bid</t>
  </si>
  <si>
    <t>FWY</t>
  </si>
  <si>
    <t>WOS</t>
  </si>
  <si>
    <t>885.43p</t>
  </si>
  <si>
    <t>72p</t>
  </si>
  <si>
    <t>BMY</t>
  </si>
  <si>
    <t>BPB</t>
  </si>
  <si>
    <t>112p</t>
  </si>
  <si>
    <t>214p</t>
  </si>
  <si>
    <t>CNE</t>
  </si>
  <si>
    <t>ROR</t>
  </si>
  <si>
    <t>MJW</t>
  </si>
  <si>
    <t>RIO</t>
  </si>
  <si>
    <t>390p</t>
  </si>
  <si>
    <t>269p</t>
  </si>
  <si>
    <t>XAAR</t>
  </si>
  <si>
    <t>PUB</t>
  </si>
  <si>
    <t>CCL</t>
  </si>
  <si>
    <t>615p</t>
  </si>
  <si>
    <t>940p</t>
  </si>
  <si>
    <t>BBY</t>
  </si>
  <si>
    <t>MGNS</t>
  </si>
  <si>
    <t>595p</t>
  </si>
  <si>
    <t>RBS</t>
  </si>
  <si>
    <t>1856p</t>
  </si>
  <si>
    <t>168p</t>
  </si>
  <si>
    <t>2155p</t>
  </si>
  <si>
    <t>546p</t>
  </si>
  <si>
    <t>GOG</t>
  </si>
  <si>
    <t>192p</t>
  </si>
  <si>
    <t>97p</t>
  </si>
  <si>
    <t>1128p</t>
  </si>
  <si>
    <t>690p</t>
  </si>
  <si>
    <t>HSP</t>
  </si>
  <si>
    <t>REH</t>
  </si>
  <si>
    <t>NG</t>
  </si>
  <si>
    <t>53p</t>
  </si>
  <si>
    <t>RENE</t>
  </si>
  <si>
    <t>1200.23p</t>
  </si>
  <si>
    <t>950.70p</t>
  </si>
  <si>
    <t>2326.16p</t>
  </si>
  <si>
    <t>43.25p</t>
  </si>
  <si>
    <t>IT IS</t>
  </si>
  <si>
    <t>AND</t>
  </si>
  <si>
    <t>GOAL</t>
  </si>
  <si>
    <t>SPI</t>
  </si>
  <si>
    <t>9p</t>
  </si>
  <si>
    <t>1000p</t>
  </si>
  <si>
    <t>340p</t>
  </si>
  <si>
    <t>296p</t>
  </si>
  <si>
    <t>BRM</t>
  </si>
  <si>
    <t>GNK</t>
  </si>
  <si>
    <t>QQ</t>
  </si>
  <si>
    <t>Brinklyey Mining</t>
  </si>
  <si>
    <t>21p</t>
  </si>
  <si>
    <t>425p</t>
  </si>
  <si>
    <t>BLND</t>
  </si>
  <si>
    <t>RNWH</t>
  </si>
  <si>
    <t>2059p</t>
  </si>
  <si>
    <t>Royal Bank Of Scotland</t>
  </si>
  <si>
    <t>770p</t>
  </si>
  <si>
    <t>National Grid</t>
  </si>
  <si>
    <t>197p</t>
  </si>
  <si>
    <t>Aberdeen Asset</t>
  </si>
  <si>
    <t>2355p</t>
  </si>
  <si>
    <t>Go Ahead Group</t>
  </si>
  <si>
    <t xml:space="preserve">MCA </t>
  </si>
  <si>
    <t>McAlpine</t>
  </si>
  <si>
    <t>HBOS</t>
  </si>
  <si>
    <t>TLW</t>
  </si>
  <si>
    <t>WPR</t>
  </si>
  <si>
    <t>Hargreaves Services (Trailing Stop Loss Kicked in)</t>
  </si>
  <si>
    <t>HSBA</t>
  </si>
  <si>
    <t>568p</t>
  </si>
  <si>
    <t>Easyjet</t>
  </si>
  <si>
    <t>British Land</t>
  </si>
  <si>
    <t>AFC</t>
  </si>
  <si>
    <t>860p</t>
  </si>
  <si>
    <t>Green King</t>
  </si>
  <si>
    <t>881p</t>
  </si>
  <si>
    <t>350p</t>
  </si>
  <si>
    <t>Workspace Group</t>
  </si>
  <si>
    <t>SPO</t>
  </si>
  <si>
    <t>Sporttech</t>
  </si>
  <si>
    <t>13p</t>
  </si>
  <si>
    <t>AHT</t>
  </si>
  <si>
    <t>AUG</t>
  </si>
  <si>
    <t>BIFF</t>
  </si>
  <si>
    <t>CNA</t>
  </si>
  <si>
    <t>Wolseley</t>
  </si>
  <si>
    <t>597p</t>
  </si>
  <si>
    <t>Tullow Oil</t>
  </si>
  <si>
    <t>780p</t>
  </si>
  <si>
    <t>AIGG</t>
  </si>
  <si>
    <t>LCTY</t>
  </si>
  <si>
    <t>LRUS</t>
  </si>
  <si>
    <t>UU</t>
  </si>
  <si>
    <t>Ashtead Group</t>
  </si>
  <si>
    <t>87p</t>
  </si>
  <si>
    <t>15p</t>
  </si>
  <si>
    <t xml:space="preserve">West Pioneer </t>
  </si>
  <si>
    <t>3IN</t>
  </si>
  <si>
    <t>AVV</t>
  </si>
  <si>
    <t>BIFFA - Forced to sell</t>
  </si>
  <si>
    <t>DNX</t>
  </si>
  <si>
    <t>GTE</t>
  </si>
  <si>
    <t>UKC</t>
  </si>
  <si>
    <t>385p</t>
  </si>
  <si>
    <t>ETFS COM GRAINS</t>
  </si>
  <si>
    <t>2272p</t>
  </si>
  <si>
    <t>BLT</t>
  </si>
  <si>
    <t>LPMT</t>
  </si>
  <si>
    <t>LRUS - ETF Oil</t>
  </si>
  <si>
    <t>20.72p</t>
  </si>
  <si>
    <t>Qinetiq Group</t>
  </si>
  <si>
    <t>GAS TURBINE EFFIC</t>
  </si>
  <si>
    <t>Renew Holdings</t>
  </si>
  <si>
    <t>NGSP</t>
  </si>
  <si>
    <t>35.05p</t>
  </si>
  <si>
    <t>Russion Oils - Forced Sale</t>
  </si>
  <si>
    <t>20.71p</t>
  </si>
  <si>
    <t>UK Coal</t>
  </si>
  <si>
    <t>Centrica</t>
  </si>
  <si>
    <t>278p</t>
  </si>
  <si>
    <t>78p</t>
  </si>
  <si>
    <t>33p</t>
  </si>
  <si>
    <t>ETFS NATURAL GAS</t>
  </si>
  <si>
    <t>38p</t>
  </si>
  <si>
    <t>Augean</t>
  </si>
  <si>
    <t>104p</t>
  </si>
  <si>
    <t>3I</t>
  </si>
  <si>
    <t>1280P</t>
  </si>
  <si>
    <t>Dana Petroleum</t>
  </si>
  <si>
    <t>1048P</t>
  </si>
  <si>
    <t>Aveva</t>
  </si>
  <si>
    <t>489p</t>
  </si>
  <si>
    <t>United Utilities</t>
  </si>
  <si>
    <t>2924p</t>
  </si>
  <si>
    <t>ETFS Precuis Metals</t>
  </si>
  <si>
    <t>2054p</t>
  </si>
  <si>
    <t>BHP BILLITON</t>
  </si>
  <si>
    <t>723p</t>
  </si>
  <si>
    <t>HSBC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</si>
</sst>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_-&quot;£&quot;* #,##0.0_-;\-&quot;£&quot;* #,##0.0_-;_-&quot;£&quot;* &quot;-&quot;??_-;_-@_-"/>
    <numFmt numFmtId="173" formatCode="_-&quot;£&quot;* #,##0_-;\-&quot;£&quot;* #,##0_-;_-&quot;£&quot;* &quot;-&quot;??_-;_-@_-"/>
    <numFmt numFmtId="174" formatCode="&quot;£&quot;#,##0.0;[Red]\-&quot;£&quot;#,##0.0"/>
    <numFmt numFmtId="175" formatCode="&quot;£&quot;#,##0.00"/>
    <numFmt numFmtId="176" formatCode="&quot;£&quot;#,##0.0"/>
    <numFmt numFmtId="177" formatCode="&quot;£&quot;#,##0"/>
    <numFmt numFmtId="178" formatCode="0%;[Red]\%"/>
    <numFmt numFmtId="179" formatCode="[Blue]0%;[Red]\%"/>
    <numFmt numFmtId="180" formatCode="[Blue]0%;[Red]\%;[Red]\%"/>
    <numFmt numFmtId="181" formatCode="[Blue]0.0%;[Red]0.0%;[Red]0.0%"/>
    <numFmt numFmtId="182" formatCode="[Blue]0.0%;[Red]0.0%;[Red]\-0.0%"/>
    <numFmt numFmtId="183" formatCode="[Blue]0.0%;[Red]\-0.0%;[Red]\-0.0%"/>
    <numFmt numFmtId="184" formatCode="[Blue]0%;[Red]\-0%;[Red]\-0%"/>
    <numFmt numFmtId="185" formatCode="0.00;[Red]0.00"/>
    <numFmt numFmtId="186" formatCode="\%;[Red]\%"/>
    <numFmt numFmtId="187" formatCode="[Blue]0.00%;[Red]\-0.00%;[Red]\-0.00%"/>
    <numFmt numFmtId="188" formatCode="mmm\-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2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10"/>
      <name val="Arial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33" borderId="10" xfId="53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" fontId="0" fillId="0" borderId="0" xfId="0" applyNumberFormat="1" applyAlignment="1">
      <alignment/>
    </xf>
    <xf numFmtId="9" fontId="0" fillId="0" borderId="0" xfId="59" applyFont="1" applyAlignment="1">
      <alignment/>
    </xf>
    <xf numFmtId="9" fontId="7" fillId="0" borderId="0" xfId="59" applyFont="1" applyAlignment="1">
      <alignment/>
    </xf>
    <xf numFmtId="8" fontId="0" fillId="0" borderId="0" xfId="44" applyNumberFormat="1" applyFont="1" applyAlignment="1">
      <alignment/>
    </xf>
    <xf numFmtId="0" fontId="8" fillId="0" borderId="0" xfId="0" applyFont="1" applyAlignment="1">
      <alignment/>
    </xf>
    <xf numFmtId="8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177" fontId="8" fillId="0" borderId="0" xfId="44" applyNumberFormat="1" applyFont="1" applyAlignment="1">
      <alignment/>
    </xf>
    <xf numFmtId="176" fontId="7" fillId="0" borderId="0" xfId="44" applyNumberFormat="1" applyFont="1" applyAlignment="1">
      <alignment/>
    </xf>
    <xf numFmtId="175" fontId="0" fillId="33" borderId="10" xfId="44" applyNumberFormat="1" applyFont="1" applyFill="1" applyBorder="1" applyAlignment="1">
      <alignment/>
    </xf>
    <xf numFmtId="184" fontId="4" fillId="0" borderId="10" xfId="59" applyNumberFormat="1" applyFont="1" applyBorder="1" applyAlignment="1">
      <alignment/>
    </xf>
    <xf numFmtId="18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  <xf numFmtId="173" fontId="0" fillId="0" borderId="0" xfId="44" applyNumberFormat="1" applyFont="1" applyAlignment="1">
      <alignment/>
    </xf>
    <xf numFmtId="9" fontId="0" fillId="0" borderId="0" xfId="0" applyNumberFormat="1" applyAlignment="1">
      <alignment/>
    </xf>
    <xf numFmtId="173" fontId="0" fillId="0" borderId="0" xfId="0" applyNumberFormat="1" applyAlignment="1">
      <alignment/>
    </xf>
    <xf numFmtId="185" fontId="0" fillId="0" borderId="0" xfId="0" applyNumberFormat="1" applyAlignment="1">
      <alignment/>
    </xf>
    <xf numFmtId="43" fontId="0" fillId="0" borderId="0" xfId="42" applyFont="1" applyAlignment="1">
      <alignment/>
    </xf>
    <xf numFmtId="173" fontId="0" fillId="34" borderId="0" xfId="44" applyNumberFormat="1" applyFont="1" applyFill="1" applyAlignment="1">
      <alignment/>
    </xf>
    <xf numFmtId="9" fontId="0" fillId="34" borderId="0" xfId="0" applyNumberFormat="1" applyFill="1" applyAlignment="1">
      <alignment/>
    </xf>
    <xf numFmtId="175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2" fontId="11" fillId="33" borderId="0" xfId="53" applyNumberFormat="1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>
      <alignment horizontal="right"/>
    </xf>
    <xf numFmtId="8" fontId="0" fillId="0" borderId="0" xfId="0" applyNumberFormat="1" applyFill="1" applyBorder="1" applyAlignment="1">
      <alignment/>
    </xf>
    <xf numFmtId="177" fontId="0" fillId="0" borderId="0" xfId="0" applyNumberFormat="1" applyAlignment="1">
      <alignment/>
    </xf>
    <xf numFmtId="175" fontId="0" fillId="0" borderId="11" xfId="44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5" fontId="0" fillId="0" borderId="10" xfId="44" applyNumberFormat="1" applyFont="1" applyFill="1" applyBorder="1" applyAlignment="1">
      <alignment/>
    </xf>
    <xf numFmtId="175" fontId="0" fillId="33" borderId="12" xfId="44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9" fontId="0" fillId="0" borderId="0" xfId="59" applyFont="1" applyFill="1" applyAlignment="1">
      <alignment/>
    </xf>
    <xf numFmtId="8" fontId="0" fillId="0" borderId="0" xfId="44" applyNumberFormat="1" applyFon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53" applyFont="1" applyFill="1" applyBorder="1" applyAlignment="1" applyProtection="1">
      <alignment/>
      <protection/>
    </xf>
    <xf numFmtId="17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2" fillId="0" borderId="0" xfId="59" applyNumberFormat="1" applyFont="1" applyFill="1" applyBorder="1" applyAlignment="1">
      <alignment horizontal="right"/>
    </xf>
    <xf numFmtId="9" fontId="15" fillId="0" borderId="0" xfId="59" applyFont="1" applyBorder="1" applyAlignment="1">
      <alignment horizontal="center"/>
    </xf>
    <xf numFmtId="44" fontId="15" fillId="0" borderId="0" xfId="44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71" fontId="2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0" fontId="3" fillId="0" borderId="0" xfId="59" applyNumberFormat="1" applyFont="1" applyBorder="1" applyAlignment="1">
      <alignment horizontal="center"/>
    </xf>
    <xf numFmtId="44" fontId="0" fillId="0" borderId="0" xfId="44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4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9.421875" style="0" customWidth="1"/>
    <col min="2" max="2" width="11.421875" style="0" customWidth="1"/>
    <col min="3" max="3" width="11.140625" style="0" bestFit="1" customWidth="1"/>
    <col min="4" max="4" width="11.8515625" style="0" customWidth="1"/>
    <col min="5" max="5" width="6.28125" style="0" customWidth="1"/>
    <col min="6" max="6" width="11.421875" style="0" customWidth="1"/>
    <col min="7" max="7" width="10.8515625" style="0" customWidth="1"/>
    <col min="8" max="9" width="10.57421875" style="0" customWidth="1"/>
    <col min="10" max="10" width="7.8515625" style="0" customWidth="1"/>
    <col min="11" max="11" width="7.421875" style="0" customWidth="1"/>
    <col min="12" max="12" width="9.7109375" style="0" customWidth="1"/>
    <col min="13" max="13" width="6.8515625" style="0" customWidth="1"/>
    <col min="14" max="14" width="6.421875" style="0" customWidth="1"/>
    <col min="15" max="15" width="6.8515625" style="0" customWidth="1"/>
    <col min="16" max="16" width="6.7109375" style="0" customWidth="1"/>
  </cols>
  <sheetData>
    <row r="2" ht="30">
      <c r="C2" s="6" t="s">
        <v>1</v>
      </c>
    </row>
    <row r="4" spans="1:23" ht="12.75">
      <c r="A4" s="3"/>
      <c r="B4" s="66" t="s">
        <v>5</v>
      </c>
      <c r="C4" s="67">
        <v>12</v>
      </c>
      <c r="D4" s="4"/>
      <c r="E4" s="4"/>
      <c r="F4" s="4" t="s">
        <v>6</v>
      </c>
      <c r="G4" s="4" t="s">
        <v>9</v>
      </c>
      <c r="H4" s="68">
        <v>40139</v>
      </c>
      <c r="I4" s="69" t="s">
        <v>9</v>
      </c>
      <c r="J4" s="4"/>
      <c r="K4" s="73"/>
      <c r="L4" s="73"/>
      <c r="M4" s="53"/>
      <c r="N4" s="53"/>
      <c r="O4" s="53"/>
      <c r="P4" s="53"/>
      <c r="Q4" s="53"/>
      <c r="R4" s="53"/>
      <c r="S4" s="53"/>
      <c r="T4" s="53"/>
      <c r="U4" s="53"/>
      <c r="V4" s="53"/>
      <c r="W4" s="3"/>
    </row>
    <row r="5" spans="1:23" ht="12.75">
      <c r="A5" s="3"/>
      <c r="B5" s="70"/>
      <c r="C5" s="5"/>
      <c r="D5" s="1"/>
      <c r="E5" s="8" t="s">
        <v>4</v>
      </c>
      <c r="F5" s="1" t="s">
        <v>7</v>
      </c>
      <c r="G5" s="1" t="s">
        <v>10</v>
      </c>
      <c r="H5" s="7" t="s">
        <v>102</v>
      </c>
      <c r="I5" s="7" t="s">
        <v>11</v>
      </c>
      <c r="J5" s="7" t="s">
        <v>0</v>
      </c>
      <c r="K5" s="74"/>
      <c r="L5" s="74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.75">
      <c r="A6" s="40"/>
      <c r="B6" s="71"/>
      <c r="C6" s="19"/>
      <c r="D6" s="4"/>
      <c r="E6" s="4"/>
      <c r="F6" s="4"/>
      <c r="G6" s="4"/>
      <c r="H6" s="4"/>
      <c r="I6" s="4"/>
      <c r="J6" s="4"/>
      <c r="K6" s="57"/>
      <c r="L6" s="56"/>
      <c r="M6" s="54"/>
      <c r="N6" s="55"/>
      <c r="O6" s="55"/>
      <c r="P6" s="55"/>
      <c r="Q6" s="55"/>
      <c r="R6" s="55"/>
      <c r="S6" s="54"/>
      <c r="T6" s="55"/>
      <c r="U6" s="55"/>
      <c r="V6" s="55"/>
      <c r="W6" s="3"/>
    </row>
    <row r="7" ht="12.75">
      <c r="A7" s="41"/>
    </row>
    <row r="8" spans="2:12" ht="12.75">
      <c r="B8" s="3"/>
      <c r="C8" s="33"/>
      <c r="D8" s="34"/>
      <c r="E8" s="33"/>
      <c r="F8" s="35"/>
      <c r="G8" s="3"/>
      <c r="H8" s="36"/>
      <c r="I8" s="3"/>
      <c r="J8" s="3"/>
      <c r="K8" s="3"/>
      <c r="L8" s="3"/>
    </row>
    <row r="9" spans="3:11" ht="12.75">
      <c r="C9" s="20"/>
      <c r="G9" s="16">
        <f>SUM(G6:G8)</f>
        <v>0</v>
      </c>
      <c r="I9" s="17">
        <f>SUM(I6:I8)</f>
        <v>0</v>
      </c>
      <c r="J9" s="11" t="e">
        <f>+(I9-G9)/G9</f>
        <v>#DIV/0!</v>
      </c>
      <c r="K9" s="11"/>
    </row>
    <row r="10" spans="6:7" ht="12.75">
      <c r="F10" s="9"/>
      <c r="G10" s="9"/>
    </row>
    <row r="11" spans="2:9" ht="12.75">
      <c r="B11" s="13" t="s">
        <v>12</v>
      </c>
      <c r="C11" s="13"/>
      <c r="D11" s="13"/>
      <c r="E11" s="13"/>
      <c r="F11" s="13"/>
      <c r="I11" s="42"/>
    </row>
    <row r="12" spans="2:11" ht="12.75">
      <c r="B12" s="13"/>
      <c r="C12" s="15" t="s">
        <v>14</v>
      </c>
      <c r="D12" s="15" t="s">
        <v>15</v>
      </c>
      <c r="E12" s="15" t="s">
        <v>0</v>
      </c>
      <c r="F12" s="15" t="s">
        <v>16</v>
      </c>
      <c r="H12" s="30"/>
      <c r="J12" s="31"/>
      <c r="K12" s="31"/>
    </row>
    <row r="13" spans="2:6" ht="12.75">
      <c r="B13" t="s">
        <v>13</v>
      </c>
      <c r="C13" s="12">
        <v>997.32</v>
      </c>
      <c r="D13" s="12">
        <v>1084.04</v>
      </c>
      <c r="E13" s="10">
        <f>+F13/C13</f>
        <v>0.08695303413147225</v>
      </c>
      <c r="F13" s="12">
        <f>+D13-C13</f>
        <v>86.71999999999991</v>
      </c>
    </row>
    <row r="14" spans="2:11" ht="12.75">
      <c r="B14" t="s">
        <v>17</v>
      </c>
      <c r="C14" s="12">
        <v>500</v>
      </c>
      <c r="D14" s="12">
        <f>96.13+488.28</f>
        <v>584.41</v>
      </c>
      <c r="E14" s="10">
        <f aca="true" t="shared" si="0" ref="E14:E23">+F14/C14</f>
        <v>0.16881999999999994</v>
      </c>
      <c r="F14" s="12">
        <f aca="true" t="shared" si="1" ref="F14:F23">+D14-C14</f>
        <v>84.40999999999997</v>
      </c>
      <c r="H14" s="31"/>
      <c r="J14" s="31"/>
      <c r="K14" s="31"/>
    </row>
    <row r="15" spans="2:6" ht="12.75">
      <c r="B15" t="s">
        <v>18</v>
      </c>
      <c r="C15" s="12">
        <v>497.35</v>
      </c>
      <c r="D15" s="12">
        <v>293.81</v>
      </c>
      <c r="E15" s="10">
        <f t="shared" si="0"/>
        <v>-0.40924901980496636</v>
      </c>
      <c r="F15" s="12">
        <f t="shared" si="1"/>
        <v>-203.54000000000002</v>
      </c>
    </row>
    <row r="16" spans="2:9" ht="12.75">
      <c r="B16" t="s">
        <v>22</v>
      </c>
      <c r="C16" s="12">
        <v>499.62</v>
      </c>
      <c r="D16" s="12">
        <v>355.74</v>
      </c>
      <c r="E16" s="10">
        <f t="shared" si="0"/>
        <v>-0.2879788639365918</v>
      </c>
      <c r="F16" s="12">
        <f t="shared" si="1"/>
        <v>-143.88</v>
      </c>
      <c r="H16" s="31"/>
      <c r="I16" s="10"/>
    </row>
    <row r="17" spans="2:6" ht="12.75">
      <c r="B17" t="s">
        <v>19</v>
      </c>
      <c r="C17" s="12">
        <v>499.4</v>
      </c>
      <c r="D17" s="12">
        <v>551.45</v>
      </c>
      <c r="E17" s="10">
        <f t="shared" si="0"/>
        <v>0.10422507008410106</v>
      </c>
      <c r="F17" s="12">
        <f t="shared" si="1"/>
        <v>52.05000000000007</v>
      </c>
    </row>
    <row r="18" spans="2:11" ht="12.75">
      <c r="B18" t="s">
        <v>20</v>
      </c>
      <c r="C18" s="12">
        <v>499.33</v>
      </c>
      <c r="D18" s="12">
        <v>618.74</v>
      </c>
      <c r="E18" s="10">
        <f t="shared" si="0"/>
        <v>0.23914044820058886</v>
      </c>
      <c r="F18" s="12">
        <f t="shared" si="1"/>
        <v>119.41000000000003</v>
      </c>
      <c r="I18" s="38"/>
      <c r="J18" s="10"/>
      <c r="K18" s="10"/>
    </row>
    <row r="19" spans="2:6" ht="12.75">
      <c r="B19" t="s">
        <v>8</v>
      </c>
      <c r="C19" s="12">
        <v>510.31</v>
      </c>
      <c r="D19" s="12">
        <v>382.98</v>
      </c>
      <c r="E19" s="10">
        <f t="shared" si="0"/>
        <v>-0.24951500068585758</v>
      </c>
      <c r="F19" s="12">
        <f t="shared" si="1"/>
        <v>-127.32999999999998</v>
      </c>
    </row>
    <row r="20" spans="2:8" ht="12.75">
      <c r="B20" t="s">
        <v>21</v>
      </c>
      <c r="C20" s="12">
        <v>997.82</v>
      </c>
      <c r="D20" s="12">
        <v>751.68</v>
      </c>
      <c r="E20" s="10">
        <f t="shared" si="0"/>
        <v>-0.24667775751137488</v>
      </c>
      <c r="F20" s="12">
        <f t="shared" si="1"/>
        <v>-246.1400000000001</v>
      </c>
      <c r="H20" t="s">
        <v>90</v>
      </c>
    </row>
    <row r="21" spans="2:6" ht="12.75">
      <c r="B21" t="s">
        <v>2</v>
      </c>
      <c r="C21" s="14">
        <v>514.75</v>
      </c>
      <c r="D21" s="14">
        <v>385.65</v>
      </c>
      <c r="E21" s="10">
        <f t="shared" si="0"/>
        <v>-0.2508013598834386</v>
      </c>
      <c r="F21" s="12">
        <f t="shared" si="1"/>
        <v>-129.10000000000002</v>
      </c>
    </row>
    <row r="22" spans="2:11" ht="12.75">
      <c r="B22" t="s">
        <v>3</v>
      </c>
      <c r="C22" s="14">
        <v>998.01</v>
      </c>
      <c r="D22" s="14">
        <v>1169</v>
      </c>
      <c r="E22" s="10">
        <f t="shared" si="0"/>
        <v>0.17133094858768952</v>
      </c>
      <c r="F22" s="12">
        <f t="shared" si="1"/>
        <v>170.99</v>
      </c>
      <c r="H22" s="3"/>
      <c r="I22" s="3"/>
      <c r="J22" s="3"/>
      <c r="K22" s="3"/>
    </row>
    <row r="23" spans="2:11" ht="12.75">
      <c r="B23" t="s">
        <v>26</v>
      </c>
      <c r="C23" s="14">
        <v>1147.17</v>
      </c>
      <c r="D23" s="14">
        <v>840.95</v>
      </c>
      <c r="E23" s="10">
        <f t="shared" si="0"/>
        <v>-0.26693515346461294</v>
      </c>
      <c r="F23" s="12">
        <f t="shared" si="1"/>
        <v>-306.22</v>
      </c>
      <c r="H23" s="3"/>
      <c r="I23" s="58"/>
      <c r="J23" s="3"/>
      <c r="K23" s="3"/>
    </row>
    <row r="24" spans="2:11" ht="12.75">
      <c r="B24" t="s">
        <v>27</v>
      </c>
      <c r="C24" s="14">
        <v>1247.59</v>
      </c>
      <c r="D24" s="14">
        <v>979.09</v>
      </c>
      <c r="E24" s="10">
        <f aca="true" t="shared" si="2" ref="E24:E33">+F24/C24</f>
        <v>-0.2152149343935106</v>
      </c>
      <c r="F24" s="12">
        <f aca="true" t="shared" si="3" ref="F24:F33">+D24-C24</f>
        <v>-268.4999999999999</v>
      </c>
      <c r="H24" s="3"/>
      <c r="I24" s="59"/>
      <c r="J24" s="3"/>
      <c r="K24" s="3"/>
    </row>
    <row r="25" spans="2:11" ht="12.75">
      <c r="B25" t="s">
        <v>28</v>
      </c>
      <c r="C25" s="14">
        <v>998.96</v>
      </c>
      <c r="D25" s="14">
        <v>763.2</v>
      </c>
      <c r="E25" s="10">
        <f t="shared" si="2"/>
        <v>-0.23600544566349002</v>
      </c>
      <c r="F25" s="12">
        <f t="shared" si="3"/>
        <v>-235.76</v>
      </c>
      <c r="H25" s="3"/>
      <c r="I25" s="59"/>
      <c r="J25" s="3"/>
      <c r="K25" s="3"/>
    </row>
    <row r="26" spans="2:11" ht="12.75">
      <c r="B26" t="s">
        <v>25</v>
      </c>
      <c r="C26" s="14">
        <v>625.95</v>
      </c>
      <c r="D26" s="14">
        <v>438.34</v>
      </c>
      <c r="E26" s="10">
        <f t="shared" si="2"/>
        <v>-0.2997204249540699</v>
      </c>
      <c r="F26" s="12">
        <f t="shared" si="3"/>
        <v>-187.61000000000007</v>
      </c>
      <c r="H26" s="60"/>
      <c r="I26" s="61"/>
      <c r="J26" s="3"/>
      <c r="K26" s="3"/>
    </row>
    <row r="27" spans="2:11" ht="12.75">
      <c r="B27" t="s">
        <v>2</v>
      </c>
      <c r="C27" s="14">
        <v>544.59</v>
      </c>
      <c r="D27" s="14">
        <v>385.65</v>
      </c>
      <c r="E27" s="10">
        <f t="shared" si="2"/>
        <v>-0.29185258634936384</v>
      </c>
      <c r="F27" s="12">
        <f t="shared" si="3"/>
        <v>-158.94000000000005</v>
      </c>
      <c r="H27" s="62"/>
      <c r="I27" s="63"/>
      <c r="J27" s="3"/>
      <c r="K27" s="3"/>
    </row>
    <row r="28" spans="2:11" ht="12.75">
      <c r="B28" t="s">
        <v>29</v>
      </c>
      <c r="C28" s="14">
        <v>1015.72</v>
      </c>
      <c r="D28" s="14">
        <v>1177.83</v>
      </c>
      <c r="E28" s="10">
        <f t="shared" si="2"/>
        <v>0.1596010711613436</v>
      </c>
      <c r="F28" s="12">
        <f t="shared" si="3"/>
        <v>162.1099999999999</v>
      </c>
      <c r="H28" s="64"/>
      <c r="I28" s="65"/>
      <c r="J28" s="3"/>
      <c r="K28" s="3"/>
    </row>
    <row r="29" spans="2:11" ht="12.75">
      <c r="B29" t="s">
        <v>33</v>
      </c>
      <c r="C29" s="14">
        <v>751.59</v>
      </c>
      <c r="D29" s="14">
        <v>395.16</v>
      </c>
      <c r="E29" s="10">
        <f t="shared" si="2"/>
        <v>-0.4742346226000878</v>
      </c>
      <c r="F29" s="12">
        <f t="shared" si="3"/>
        <v>-356.43</v>
      </c>
      <c r="H29" s="3"/>
      <c r="I29" s="3"/>
      <c r="J29" s="3"/>
      <c r="K29" s="3"/>
    </row>
    <row r="30" spans="2:6" ht="12.75">
      <c r="B30" t="s">
        <v>35</v>
      </c>
      <c r="C30" s="14">
        <v>514.23</v>
      </c>
      <c r="D30" s="14">
        <v>614.29</v>
      </c>
      <c r="E30" s="10">
        <f t="shared" si="2"/>
        <v>0.1945821908484529</v>
      </c>
      <c r="F30" s="12">
        <f t="shared" si="3"/>
        <v>100.05999999999995</v>
      </c>
    </row>
    <row r="31" spans="2:6" ht="12.75">
      <c r="B31" t="s">
        <v>32</v>
      </c>
      <c r="C31" s="14">
        <v>1017.11</v>
      </c>
      <c r="D31" s="14">
        <v>1218.89</v>
      </c>
      <c r="E31" s="10">
        <f t="shared" si="2"/>
        <v>0.19838562200745258</v>
      </c>
      <c r="F31" s="12">
        <f t="shared" si="3"/>
        <v>201.7800000000001</v>
      </c>
    </row>
    <row r="32" spans="2:9" ht="12.75">
      <c r="B32" t="s">
        <v>31</v>
      </c>
      <c r="C32" s="14">
        <v>492.39</v>
      </c>
      <c r="D32" s="14">
        <v>335.86</v>
      </c>
      <c r="E32" s="10">
        <f t="shared" si="2"/>
        <v>-0.3178984138589329</v>
      </c>
      <c r="F32" s="12">
        <f t="shared" si="3"/>
        <v>-156.52999999999997</v>
      </c>
      <c r="H32" s="15"/>
      <c r="I32" s="15"/>
    </row>
    <row r="33" spans="2:6" ht="12.75">
      <c r="B33" t="s">
        <v>52</v>
      </c>
      <c r="C33" s="18">
        <v>714.52</v>
      </c>
      <c r="D33" s="14">
        <v>556.54</v>
      </c>
      <c r="E33" s="10">
        <f t="shared" si="2"/>
        <v>-0.22109947937076643</v>
      </c>
      <c r="F33" s="12">
        <f t="shared" si="3"/>
        <v>-157.98000000000002</v>
      </c>
    </row>
    <row r="34" spans="2:6" ht="12.75">
      <c r="B34" t="s">
        <v>69</v>
      </c>
      <c r="C34" s="18">
        <v>917.98</v>
      </c>
      <c r="D34" s="14">
        <v>1190.49</v>
      </c>
      <c r="E34" s="10">
        <f aca="true" t="shared" si="4" ref="E34:E45">+F34/C34</f>
        <v>0.2968583193533628</v>
      </c>
      <c r="F34" s="12">
        <f aca="true" t="shared" si="5" ref="F34:F45">+D34-C34</f>
        <v>272.51</v>
      </c>
    </row>
    <row r="35" spans="1:6" ht="12.75">
      <c r="A35" t="s">
        <v>72</v>
      </c>
      <c r="B35" t="s">
        <v>70</v>
      </c>
      <c r="C35" s="37">
        <v>919.21</v>
      </c>
      <c r="D35" s="37">
        <v>1218.8</v>
      </c>
      <c r="E35" s="10">
        <f t="shared" si="4"/>
        <v>0.32592117144069355</v>
      </c>
      <c r="F35" s="12">
        <f t="shared" si="5"/>
        <v>299.5899999999999</v>
      </c>
    </row>
    <row r="36" spans="1:6" ht="12.75">
      <c r="A36" t="s">
        <v>74</v>
      </c>
      <c r="B36" t="s">
        <v>53</v>
      </c>
      <c r="C36" s="37">
        <v>499.92</v>
      </c>
      <c r="D36" s="37">
        <v>735.2</v>
      </c>
      <c r="E36" s="10">
        <f t="shared" si="4"/>
        <v>0.4706353016482638</v>
      </c>
      <c r="F36" s="12">
        <f t="shared" si="5"/>
        <v>235.28000000000003</v>
      </c>
    </row>
    <row r="37" spans="1:6" ht="12.75">
      <c r="A37" t="s">
        <v>76</v>
      </c>
      <c r="B37" t="s">
        <v>71</v>
      </c>
      <c r="C37" s="37">
        <v>1008.03</v>
      </c>
      <c r="D37" s="37">
        <v>1283.8</v>
      </c>
      <c r="E37" s="10">
        <f t="shared" si="4"/>
        <v>0.2735732071466127</v>
      </c>
      <c r="F37" s="12">
        <f t="shared" si="5"/>
        <v>275.77</v>
      </c>
    </row>
    <row r="38" spans="1:6" ht="12.75">
      <c r="A38" t="s">
        <v>81</v>
      </c>
      <c r="B38" t="s">
        <v>68</v>
      </c>
      <c r="C38" s="37">
        <v>994.61</v>
      </c>
      <c r="D38" s="37">
        <f>1254.28+50.39</f>
        <v>1304.67</v>
      </c>
      <c r="E38" s="10">
        <f t="shared" si="4"/>
        <v>0.3117402801097918</v>
      </c>
      <c r="F38" s="12">
        <f t="shared" si="5"/>
        <v>310.06000000000006</v>
      </c>
    </row>
    <row r="39" spans="1:6" ht="12.75">
      <c r="A39" t="s">
        <v>82</v>
      </c>
      <c r="B39" t="s">
        <v>80</v>
      </c>
      <c r="C39" s="37">
        <v>564.59</v>
      </c>
      <c r="D39" s="37">
        <v>395.64</v>
      </c>
      <c r="E39" s="10">
        <f t="shared" si="4"/>
        <v>-0.29924369896739234</v>
      </c>
      <c r="F39" s="12">
        <f t="shared" si="5"/>
        <v>-168.95000000000005</v>
      </c>
    </row>
    <row r="40" spans="1:6" ht="12.75">
      <c r="A40" t="s">
        <v>83</v>
      </c>
      <c r="B40" t="s">
        <v>79</v>
      </c>
      <c r="C40" s="37">
        <v>978.81</v>
      </c>
      <c r="D40" s="37">
        <v>1225.65</v>
      </c>
      <c r="E40" s="10">
        <f t="shared" si="4"/>
        <v>0.2521837741747634</v>
      </c>
      <c r="F40" s="12">
        <f t="shared" si="5"/>
        <v>246.84000000000015</v>
      </c>
    </row>
    <row r="41" spans="1:6" ht="12.75">
      <c r="A41" t="s">
        <v>88</v>
      </c>
      <c r="B41" t="s">
        <v>78</v>
      </c>
      <c r="C41" s="37">
        <v>499.71</v>
      </c>
      <c r="D41" s="37">
        <v>345.22</v>
      </c>
      <c r="E41" s="10">
        <f t="shared" si="4"/>
        <v>-0.3091593124011926</v>
      </c>
      <c r="F41" s="12">
        <f t="shared" si="5"/>
        <v>-154.48999999999995</v>
      </c>
    </row>
    <row r="42" spans="1:6" ht="12.75">
      <c r="A42" t="s">
        <v>91</v>
      </c>
      <c r="B42" t="s">
        <v>34</v>
      </c>
      <c r="C42" s="37">
        <v>399.88</v>
      </c>
      <c r="D42" s="37">
        <v>407.67</v>
      </c>
      <c r="E42" s="10">
        <f t="shared" si="4"/>
        <v>0.019480844253276033</v>
      </c>
      <c r="F42" s="12">
        <f t="shared" si="5"/>
        <v>7.7900000000000205</v>
      </c>
    </row>
    <row r="43" spans="1:6" ht="12.75">
      <c r="A43" t="s">
        <v>94</v>
      </c>
      <c r="B43" t="s">
        <v>77</v>
      </c>
      <c r="C43" s="37">
        <v>998.43</v>
      </c>
      <c r="D43" s="37">
        <v>1274.71</v>
      </c>
      <c r="E43" s="10">
        <f t="shared" si="4"/>
        <v>0.2767144416734274</v>
      </c>
      <c r="F43" s="12">
        <f t="shared" si="5"/>
        <v>276.2800000000001</v>
      </c>
    </row>
    <row r="44" spans="1:6" ht="12.75">
      <c r="A44" t="s">
        <v>96</v>
      </c>
      <c r="B44" t="s">
        <v>97</v>
      </c>
      <c r="C44">
        <v>748.61</v>
      </c>
      <c r="D44" s="37">
        <v>856.98</v>
      </c>
      <c r="E44" s="10">
        <f t="shared" si="4"/>
        <v>0.14476162487810743</v>
      </c>
      <c r="F44" s="12">
        <f t="shared" si="5"/>
        <v>108.37</v>
      </c>
    </row>
    <row r="45" spans="1:6" ht="12.75">
      <c r="A45" t="s">
        <v>98</v>
      </c>
      <c r="B45" t="s">
        <v>84</v>
      </c>
      <c r="C45" s="37">
        <v>1298.26</v>
      </c>
      <c r="D45" s="37">
        <v>1544.26</v>
      </c>
      <c r="E45" s="10">
        <f t="shared" si="4"/>
        <v>0.1894843867946328</v>
      </c>
      <c r="F45" s="12">
        <f t="shared" si="5"/>
        <v>246</v>
      </c>
    </row>
    <row r="46" spans="1:6" ht="12.75">
      <c r="A46" t="s">
        <v>99</v>
      </c>
      <c r="B46" t="s">
        <v>73</v>
      </c>
      <c r="D46" s="37">
        <v>193.5</v>
      </c>
      <c r="F46">
        <v>193.5</v>
      </c>
    </row>
    <row r="47" spans="1:6" ht="12.75">
      <c r="A47" t="s">
        <v>100</v>
      </c>
      <c r="B47" t="s">
        <v>85</v>
      </c>
      <c r="C47" s="37">
        <v>499.8</v>
      </c>
      <c r="D47" s="37">
        <v>688.38</v>
      </c>
      <c r="E47" s="10">
        <f aca="true" t="shared" si="6" ref="E47:E57">+F47/C47</f>
        <v>0.37731092436974784</v>
      </c>
      <c r="F47" s="12">
        <f aca="true" t="shared" si="7" ref="F47:F57">+D47-C47</f>
        <v>188.57999999999998</v>
      </c>
    </row>
    <row r="48" spans="1:6" ht="12.75">
      <c r="A48" t="s">
        <v>101</v>
      </c>
      <c r="B48" t="s">
        <v>86</v>
      </c>
      <c r="C48">
        <v>1295.86</v>
      </c>
      <c r="D48" s="37">
        <v>1680.85</v>
      </c>
      <c r="E48" s="10">
        <f t="shared" si="6"/>
        <v>0.2970922784868736</v>
      </c>
      <c r="F48" s="12">
        <f t="shared" si="7"/>
        <v>384.99</v>
      </c>
    </row>
    <row r="49" spans="1:6" ht="12.75">
      <c r="A49" t="s">
        <v>105</v>
      </c>
      <c r="B49" t="s">
        <v>51</v>
      </c>
      <c r="C49" s="37">
        <v>922.8</v>
      </c>
      <c r="D49" s="37">
        <v>1117</v>
      </c>
      <c r="E49" s="10">
        <f t="shared" si="6"/>
        <v>0.21044646727351546</v>
      </c>
      <c r="F49" s="12">
        <f t="shared" si="7"/>
        <v>194.20000000000005</v>
      </c>
    </row>
    <row r="50" spans="1:6" ht="12.75">
      <c r="A50" t="s">
        <v>106</v>
      </c>
      <c r="B50" t="s">
        <v>87</v>
      </c>
      <c r="C50" s="37">
        <v>669.42</v>
      </c>
      <c r="D50" s="37">
        <v>538.26</v>
      </c>
      <c r="E50" s="10">
        <f t="shared" si="6"/>
        <v>-0.19593080577216093</v>
      </c>
      <c r="F50" s="12">
        <f t="shared" si="7"/>
        <v>-131.15999999999997</v>
      </c>
    </row>
    <row r="51" spans="1:6" ht="12.75">
      <c r="A51" t="s">
        <v>110</v>
      </c>
      <c r="B51" t="s">
        <v>70</v>
      </c>
      <c r="C51" s="37">
        <v>1999.89</v>
      </c>
      <c r="D51" s="37">
        <v>1554.92</v>
      </c>
      <c r="E51" s="10">
        <f t="shared" si="6"/>
        <v>-0.22249723734805416</v>
      </c>
      <c r="F51" s="12">
        <f t="shared" si="7"/>
        <v>-444.97</v>
      </c>
    </row>
    <row r="52" spans="1:6" ht="12.75">
      <c r="A52" t="s">
        <v>109</v>
      </c>
      <c r="B52" t="s">
        <v>103</v>
      </c>
      <c r="C52" s="37">
        <v>1998.72</v>
      </c>
      <c r="D52" s="37">
        <v>1542.22</v>
      </c>
      <c r="E52" s="10">
        <f t="shared" si="6"/>
        <v>-0.2283961735510727</v>
      </c>
      <c r="F52" s="12">
        <f t="shared" si="7"/>
        <v>-456.5</v>
      </c>
    </row>
    <row r="53" spans="1:6" ht="12.75">
      <c r="A53" t="s">
        <v>115</v>
      </c>
      <c r="B53" t="s">
        <v>107</v>
      </c>
      <c r="C53" s="37">
        <v>1499.85</v>
      </c>
      <c r="D53" s="37">
        <v>1812.23</v>
      </c>
      <c r="E53" s="10">
        <f t="shared" si="6"/>
        <v>0.20827416074940835</v>
      </c>
      <c r="F53" s="12">
        <f t="shared" si="7"/>
        <v>312.3800000000001</v>
      </c>
    </row>
    <row r="54" spans="1:6" ht="12.75">
      <c r="A54" t="s">
        <v>116</v>
      </c>
      <c r="B54" t="s">
        <v>117</v>
      </c>
      <c r="C54" s="37">
        <v>1199.95</v>
      </c>
      <c r="D54">
        <v>1905.92</v>
      </c>
      <c r="E54" s="10">
        <f t="shared" si="6"/>
        <v>0.5883328472019668</v>
      </c>
      <c r="F54" s="12">
        <f t="shared" si="7"/>
        <v>705.97</v>
      </c>
    </row>
    <row r="55" spans="1:6" ht="12.75">
      <c r="A55" t="s">
        <v>120</v>
      </c>
      <c r="B55" t="s">
        <v>108</v>
      </c>
      <c r="C55">
        <v>1495.84</v>
      </c>
      <c r="D55" s="37">
        <v>1797.57</v>
      </c>
      <c r="E55" s="10">
        <f t="shared" si="6"/>
        <v>0.20171275002674086</v>
      </c>
      <c r="F55" s="12">
        <f t="shared" si="7"/>
        <v>301.73</v>
      </c>
    </row>
    <row r="56" spans="1:6" ht="12.75">
      <c r="A56" t="s">
        <v>121</v>
      </c>
      <c r="B56" t="s">
        <v>75</v>
      </c>
      <c r="C56" s="39">
        <v>2994.14</v>
      </c>
      <c r="D56" s="37">
        <v>3898.23</v>
      </c>
      <c r="E56" s="10">
        <f t="shared" si="6"/>
        <v>0.3019531484833709</v>
      </c>
      <c r="F56" s="12">
        <f t="shared" si="7"/>
        <v>904.0900000000001</v>
      </c>
    </row>
    <row r="57" spans="1:6" ht="12.75">
      <c r="A57" t="s">
        <v>124</v>
      </c>
      <c r="B57" t="s">
        <v>112</v>
      </c>
      <c r="C57" s="37">
        <v>996.91</v>
      </c>
      <c r="D57" s="37">
        <v>1198.25</v>
      </c>
      <c r="E57" s="10">
        <f t="shared" si="6"/>
        <v>0.201964068973127</v>
      </c>
      <c r="F57" s="12">
        <f t="shared" si="7"/>
        <v>201.34000000000003</v>
      </c>
    </row>
    <row r="58" spans="1:6" ht="12.75">
      <c r="A58" t="s">
        <v>126</v>
      </c>
      <c r="B58" t="s">
        <v>111</v>
      </c>
      <c r="C58" s="37">
        <v>991.64</v>
      </c>
      <c r="D58" s="37">
        <v>1491.64</v>
      </c>
      <c r="E58" s="10">
        <f aca="true" t="shared" si="8" ref="E58:E63">+F58/C58</f>
        <v>0.5042152394013958</v>
      </c>
      <c r="F58" s="12">
        <f aca="true" t="shared" si="9" ref="F58:F63">+D58-C58</f>
        <v>500.0000000000001</v>
      </c>
    </row>
    <row r="59" spans="1:6" ht="12.75">
      <c r="A59" t="s">
        <v>127</v>
      </c>
      <c r="B59" t="s">
        <v>30</v>
      </c>
      <c r="C59" s="37">
        <v>1016.69</v>
      </c>
      <c r="D59" s="37">
        <v>1173.67</v>
      </c>
      <c r="E59" s="10">
        <f t="shared" si="8"/>
        <v>0.1544030137013249</v>
      </c>
      <c r="F59" s="12">
        <f t="shared" si="9"/>
        <v>156.98000000000002</v>
      </c>
    </row>
    <row r="60" spans="1:6" ht="12.75">
      <c r="A60" t="s">
        <v>128</v>
      </c>
      <c r="B60" t="s">
        <v>114</v>
      </c>
      <c r="C60" s="37">
        <v>998.62</v>
      </c>
      <c r="D60" s="37">
        <v>1302.76</v>
      </c>
      <c r="E60" s="10">
        <f t="shared" si="8"/>
        <v>0.30456029320462236</v>
      </c>
      <c r="F60" s="12">
        <f t="shared" si="9"/>
        <v>304.14</v>
      </c>
    </row>
    <row r="61" spans="1:6" ht="12.75">
      <c r="A61" t="s">
        <v>129</v>
      </c>
      <c r="B61" t="s">
        <v>95</v>
      </c>
      <c r="C61" s="37">
        <v>1198.62</v>
      </c>
      <c r="D61" s="37">
        <v>1555.45</v>
      </c>
      <c r="E61" s="10">
        <f t="shared" si="8"/>
        <v>0.2977006891258282</v>
      </c>
      <c r="F61" s="12">
        <f t="shared" si="9"/>
        <v>356.83000000000015</v>
      </c>
    </row>
    <row r="62" spans="1:6" ht="12.75">
      <c r="A62" t="s">
        <v>131</v>
      </c>
      <c r="B62" t="s">
        <v>89</v>
      </c>
      <c r="C62" s="2">
        <v>1499.85</v>
      </c>
      <c r="D62" s="37">
        <v>1951.38</v>
      </c>
      <c r="E62" s="10">
        <f t="shared" si="8"/>
        <v>0.3010501050105012</v>
      </c>
      <c r="F62" s="12">
        <f t="shared" si="9"/>
        <v>451.5300000000002</v>
      </c>
    </row>
    <row r="63" spans="1:6" ht="12.75">
      <c r="A63" t="s">
        <v>132</v>
      </c>
      <c r="B63" t="s">
        <v>27</v>
      </c>
      <c r="C63" s="37">
        <f>1016.74+849.69+997.98</f>
        <v>2864.41</v>
      </c>
      <c r="D63" s="37">
        <v>1029.62</v>
      </c>
      <c r="E63" s="10">
        <f t="shared" si="8"/>
        <v>-0.6405472680237815</v>
      </c>
      <c r="F63" s="12">
        <f t="shared" si="9"/>
        <v>-1834.79</v>
      </c>
    </row>
    <row r="64" spans="1:6" ht="12.75">
      <c r="A64" t="s">
        <v>134</v>
      </c>
      <c r="B64" t="s">
        <v>93</v>
      </c>
      <c r="C64" s="37">
        <v>979.28</v>
      </c>
      <c r="D64" s="37">
        <v>1175.11</v>
      </c>
      <c r="E64" s="10">
        <f aca="true" t="shared" si="10" ref="E64:E69">+F64/C64</f>
        <v>0.19997344988154556</v>
      </c>
      <c r="F64" s="12">
        <f aca="true" t="shared" si="11" ref="F64:F69">+D64-C64</f>
        <v>195.82999999999993</v>
      </c>
    </row>
    <row r="65" spans="1:6" ht="12.75">
      <c r="A65" t="s">
        <v>133</v>
      </c>
      <c r="B65" t="s">
        <v>123</v>
      </c>
      <c r="C65" s="37">
        <v>2993.27</v>
      </c>
      <c r="D65" s="37">
        <v>4240.94</v>
      </c>
      <c r="E65" s="10">
        <f t="shared" si="10"/>
        <v>0.4168250775907284</v>
      </c>
      <c r="F65" s="12">
        <f t="shared" si="11"/>
        <v>1247.6699999999996</v>
      </c>
    </row>
    <row r="66" spans="1:6" ht="12.75">
      <c r="A66" t="s">
        <v>138</v>
      </c>
      <c r="B66" t="s">
        <v>136</v>
      </c>
      <c r="C66" s="37">
        <v>999.51</v>
      </c>
      <c r="D66" s="37">
        <v>807.38</v>
      </c>
      <c r="E66" s="10">
        <f t="shared" si="10"/>
        <v>-0.19222418985302797</v>
      </c>
      <c r="F66" s="12">
        <f t="shared" si="11"/>
        <v>-192.13</v>
      </c>
    </row>
    <row r="67" spans="1:6" ht="12.75">
      <c r="A67" t="s">
        <v>140</v>
      </c>
      <c r="B67" t="s">
        <v>104</v>
      </c>
      <c r="C67">
        <f>992.03+989.39</f>
        <v>1981.42</v>
      </c>
      <c r="D67" s="37">
        <v>1912.87</v>
      </c>
      <c r="E67" s="10">
        <f t="shared" si="10"/>
        <v>-0.03459640056121376</v>
      </c>
      <c r="F67" s="12">
        <f t="shared" si="11"/>
        <v>-68.55000000000018</v>
      </c>
    </row>
    <row r="68" spans="1:6" ht="12.75">
      <c r="A68" t="s">
        <v>141</v>
      </c>
      <c r="B68" t="s">
        <v>32</v>
      </c>
      <c r="C68" s="37">
        <v>1993.27</v>
      </c>
      <c r="D68" s="37">
        <v>1608.69</v>
      </c>
      <c r="E68" s="10">
        <f t="shared" si="10"/>
        <v>-0.19293924054443198</v>
      </c>
      <c r="F68" s="12">
        <f t="shared" si="11"/>
        <v>-384.5799999999999</v>
      </c>
    </row>
    <row r="69" spans="1:6" ht="12.75">
      <c r="A69" t="s">
        <v>142</v>
      </c>
      <c r="B69" t="s">
        <v>119</v>
      </c>
      <c r="C69" s="37">
        <v>1491.74</v>
      </c>
      <c r="D69" s="37">
        <v>1039.27</v>
      </c>
      <c r="E69" s="10">
        <f t="shared" si="10"/>
        <v>-0.3033169319050237</v>
      </c>
      <c r="F69" s="12">
        <f t="shared" si="11"/>
        <v>-452.47</v>
      </c>
    </row>
    <row r="70" spans="1:7" ht="12.75">
      <c r="A70" t="s">
        <v>143</v>
      </c>
      <c r="B70" t="s">
        <v>144</v>
      </c>
      <c r="C70" s="37">
        <v>1999.79</v>
      </c>
      <c r="D70" s="37">
        <v>1586.95</v>
      </c>
      <c r="E70" s="10">
        <f aca="true" t="shared" si="12" ref="E70:E83">+F70/C70</f>
        <v>-0.20644167637601946</v>
      </c>
      <c r="F70" s="12">
        <f aca="true" t="shared" si="13" ref="F70:F83">+D70-C70</f>
        <v>-412.8399999999999</v>
      </c>
      <c r="G70" s="21">
        <v>38899</v>
      </c>
    </row>
    <row r="71" spans="1:7" ht="12.75">
      <c r="A71" t="s">
        <v>148</v>
      </c>
      <c r="B71" t="s">
        <v>139</v>
      </c>
      <c r="C71" s="37">
        <v>1899.89</v>
      </c>
      <c r="D71" s="37">
        <v>1015.08</v>
      </c>
      <c r="E71" s="10">
        <f t="shared" si="12"/>
        <v>-0.46571643621472825</v>
      </c>
      <c r="F71" s="12">
        <f t="shared" si="13"/>
        <v>-884.8100000000001</v>
      </c>
      <c r="G71" s="21">
        <v>38930</v>
      </c>
    </row>
    <row r="72" spans="1:7" ht="12.75">
      <c r="A72" t="s">
        <v>148</v>
      </c>
      <c r="B72" t="s">
        <v>113</v>
      </c>
      <c r="C72" s="37">
        <v>1948.09</v>
      </c>
      <c r="D72" s="37">
        <v>2690.06</v>
      </c>
      <c r="E72" s="10">
        <f t="shared" si="12"/>
        <v>0.38087049366302383</v>
      </c>
      <c r="F72" s="12">
        <f t="shared" si="13"/>
        <v>741.97</v>
      </c>
      <c r="G72" s="21">
        <v>38972</v>
      </c>
    </row>
    <row r="73" spans="1:7" ht="12.75">
      <c r="A73" t="s">
        <v>149</v>
      </c>
      <c r="B73" t="s">
        <v>118</v>
      </c>
      <c r="C73" s="37">
        <v>1495.42</v>
      </c>
      <c r="D73" s="37">
        <v>1949.13</v>
      </c>
      <c r="E73" s="10">
        <f t="shared" si="12"/>
        <v>0.30339971379278063</v>
      </c>
      <c r="F73" s="12">
        <f t="shared" si="13"/>
        <v>453.71000000000004</v>
      </c>
      <c r="G73" s="21">
        <v>38991</v>
      </c>
    </row>
    <row r="74" spans="1:7" ht="12.75">
      <c r="A74" t="s">
        <v>150</v>
      </c>
      <c r="B74" t="s">
        <v>147</v>
      </c>
      <c r="C74" s="37">
        <v>1445.88</v>
      </c>
      <c r="D74" s="37">
        <v>1919.82</v>
      </c>
      <c r="E74" s="10">
        <f t="shared" si="12"/>
        <v>0.3277865383019336</v>
      </c>
      <c r="F74" s="12">
        <f t="shared" si="13"/>
        <v>473.9399999999998</v>
      </c>
      <c r="G74" s="21">
        <v>38991</v>
      </c>
    </row>
    <row r="75" spans="1:7" ht="12.75">
      <c r="A75" t="s">
        <v>151</v>
      </c>
      <c r="B75" t="s">
        <v>146</v>
      </c>
      <c r="C75" s="37">
        <v>997.77</v>
      </c>
      <c r="D75" s="37">
        <v>1211.78</v>
      </c>
      <c r="E75" s="10">
        <f t="shared" si="12"/>
        <v>0.21448830892891146</v>
      </c>
      <c r="F75" s="12">
        <f t="shared" si="13"/>
        <v>214.01</v>
      </c>
      <c r="G75" s="21">
        <v>38991</v>
      </c>
    </row>
    <row r="76" spans="1:8" ht="12.75">
      <c r="A76" t="s">
        <v>156</v>
      </c>
      <c r="B76" t="s">
        <v>152</v>
      </c>
      <c r="C76" s="37">
        <v>699.79</v>
      </c>
      <c r="D76" s="37">
        <v>543.51</v>
      </c>
      <c r="E76" s="10">
        <f t="shared" si="12"/>
        <v>-0.2233241400991726</v>
      </c>
      <c r="F76" s="12">
        <f t="shared" si="13"/>
        <v>-156.27999999999997</v>
      </c>
      <c r="G76" s="21">
        <v>39052</v>
      </c>
      <c r="H76" t="s">
        <v>155</v>
      </c>
    </row>
    <row r="77" spans="1:7" ht="12.75">
      <c r="A77" t="s">
        <v>157</v>
      </c>
      <c r="B77" t="s">
        <v>122</v>
      </c>
      <c r="C77" s="37">
        <v>2963.9</v>
      </c>
      <c r="D77" s="37">
        <v>3631.65</v>
      </c>
      <c r="E77" s="10">
        <f t="shared" si="12"/>
        <v>0.2252943756536995</v>
      </c>
      <c r="F77" s="12">
        <f t="shared" si="13"/>
        <v>667.75</v>
      </c>
      <c r="G77" s="21">
        <v>39083</v>
      </c>
    </row>
    <row r="78" spans="1:8" ht="12.75">
      <c r="A78" t="s">
        <v>160</v>
      </c>
      <c r="B78" t="s">
        <v>125</v>
      </c>
      <c r="C78" s="43">
        <v>3666.81</v>
      </c>
      <c r="D78" s="37">
        <v>4230.48</v>
      </c>
      <c r="E78" s="10">
        <f t="shared" si="12"/>
        <v>0.15372217267870428</v>
      </c>
      <c r="F78" s="12">
        <f t="shared" si="13"/>
        <v>563.6699999999996</v>
      </c>
      <c r="G78" s="21">
        <v>39114</v>
      </c>
      <c r="H78" t="s">
        <v>161</v>
      </c>
    </row>
    <row r="79" spans="1:8" ht="12.75">
      <c r="A79" t="s">
        <v>162</v>
      </c>
      <c r="B79" t="s">
        <v>137</v>
      </c>
      <c r="C79" s="18">
        <v>1994.35</v>
      </c>
      <c r="D79" s="37">
        <v>2554.66</v>
      </c>
      <c r="E79" s="10">
        <f t="shared" si="12"/>
        <v>0.2809486800210595</v>
      </c>
      <c r="F79" s="12">
        <f t="shared" si="13"/>
        <v>560.31</v>
      </c>
      <c r="G79" s="21">
        <v>39114</v>
      </c>
      <c r="H79" t="s">
        <v>163</v>
      </c>
    </row>
    <row r="80" spans="1:8" ht="12.75">
      <c r="A80" t="s">
        <v>164</v>
      </c>
      <c r="B80" t="s">
        <v>145</v>
      </c>
      <c r="C80" s="2">
        <v>999.71</v>
      </c>
      <c r="D80" s="37">
        <v>1269.48</v>
      </c>
      <c r="E80" s="10">
        <f t="shared" si="12"/>
        <v>0.2698482559942383</v>
      </c>
      <c r="F80" s="12">
        <f t="shared" si="13"/>
        <v>269.77</v>
      </c>
      <c r="G80" s="21">
        <v>39114</v>
      </c>
      <c r="H80" t="s">
        <v>165</v>
      </c>
    </row>
    <row r="81" spans="1:8" ht="12.75">
      <c r="A81" t="s">
        <v>166</v>
      </c>
      <c r="B81" t="s">
        <v>130</v>
      </c>
      <c r="C81" s="18">
        <v>997.12</v>
      </c>
      <c r="D81" s="37">
        <v>1448.3</v>
      </c>
      <c r="E81" s="10">
        <f t="shared" si="12"/>
        <v>0.45248315147625157</v>
      </c>
      <c r="F81" s="12">
        <f t="shared" si="13"/>
        <v>451.17999999999995</v>
      </c>
      <c r="G81" s="21">
        <v>39114</v>
      </c>
      <c r="H81" t="s">
        <v>167</v>
      </c>
    </row>
    <row r="82" spans="1:8" ht="12.75">
      <c r="A82" t="s">
        <v>129</v>
      </c>
      <c r="B82" t="s">
        <v>168</v>
      </c>
      <c r="C82" s="18">
        <v>1797.62</v>
      </c>
      <c r="D82" s="37">
        <v>2507.04</v>
      </c>
      <c r="E82" s="10">
        <f t="shared" si="12"/>
        <v>0.3946440293276666</v>
      </c>
      <c r="F82" s="12">
        <f t="shared" si="13"/>
        <v>709.4200000000001</v>
      </c>
      <c r="G82" s="21">
        <v>39114</v>
      </c>
      <c r="H82" t="s">
        <v>169</v>
      </c>
    </row>
    <row r="83" spans="1:8" ht="12.75">
      <c r="A83" t="s">
        <v>129</v>
      </c>
      <c r="B83" t="s">
        <v>135</v>
      </c>
      <c r="C83" s="44">
        <v>1998.46</v>
      </c>
      <c r="D83" s="37">
        <v>2576.04</v>
      </c>
      <c r="E83" s="10">
        <f t="shared" si="12"/>
        <v>0.2890125396555347</v>
      </c>
      <c r="F83" s="12">
        <f t="shared" si="13"/>
        <v>577.5799999999999</v>
      </c>
      <c r="G83" s="21">
        <v>39173</v>
      </c>
      <c r="H83" t="s">
        <v>173</v>
      </c>
    </row>
    <row r="84" spans="1:8" ht="12.75">
      <c r="A84" t="s">
        <v>175</v>
      </c>
      <c r="B84" t="s">
        <v>31</v>
      </c>
      <c r="C84" s="44">
        <v>3999.65</v>
      </c>
      <c r="D84" s="37">
        <v>3115.03</v>
      </c>
      <c r="E84" s="10">
        <f aca="true" t="shared" si="14" ref="E84:E91">+F84/C84</f>
        <v>-0.2211743527558661</v>
      </c>
      <c r="F84" s="12">
        <f aca="true" t="shared" si="15" ref="F84:F91">+D84-C84</f>
        <v>-884.6199999999999</v>
      </c>
      <c r="G84" s="21">
        <v>39203</v>
      </c>
      <c r="H84" t="s">
        <v>176</v>
      </c>
    </row>
    <row r="85" spans="1:8" ht="12.75">
      <c r="A85" t="s">
        <v>175</v>
      </c>
      <c r="B85" t="s">
        <v>158</v>
      </c>
      <c r="C85" s="44">
        <v>3999.65</v>
      </c>
      <c r="D85" s="37">
        <v>3115.03</v>
      </c>
      <c r="E85" s="10">
        <f t="shared" si="14"/>
        <v>-0.2211743527558661</v>
      </c>
      <c r="F85" s="12">
        <f t="shared" si="15"/>
        <v>-884.6199999999999</v>
      </c>
      <c r="G85" s="21">
        <v>39203</v>
      </c>
      <c r="H85" t="s">
        <v>177</v>
      </c>
    </row>
    <row r="86" spans="1:8" ht="12.75">
      <c r="A86" t="s">
        <v>179</v>
      </c>
      <c r="B86" t="s">
        <v>153</v>
      </c>
      <c r="C86" s="2">
        <v>2995.82</v>
      </c>
      <c r="D86" s="37">
        <v>2396.7</v>
      </c>
      <c r="E86" s="10">
        <f t="shared" si="14"/>
        <v>-0.1999853128692646</v>
      </c>
      <c r="F86" s="12">
        <f t="shared" si="15"/>
        <v>-599.1200000000003</v>
      </c>
      <c r="G86" s="21">
        <v>39295</v>
      </c>
      <c r="H86" t="s">
        <v>180</v>
      </c>
    </row>
    <row r="87" spans="1:7" ht="12.75">
      <c r="A87" t="s">
        <v>181</v>
      </c>
      <c r="B87" t="s">
        <v>170</v>
      </c>
      <c r="C87" s="18">
        <v>1988.47</v>
      </c>
      <c r="D87" s="37">
        <v>1600.47</v>
      </c>
      <c r="E87" s="10">
        <f t="shared" si="14"/>
        <v>-0.19512489501978908</v>
      </c>
      <c r="F87" s="12">
        <f t="shared" si="15"/>
        <v>-388</v>
      </c>
      <c r="G87" s="21">
        <v>39295</v>
      </c>
    </row>
    <row r="88" spans="1:8" ht="12.75">
      <c r="A88" t="s">
        <v>182</v>
      </c>
      <c r="B88" t="s">
        <v>86</v>
      </c>
      <c r="C88" s="43">
        <v>1499.36</v>
      </c>
      <c r="D88" s="37">
        <v>1196.84</v>
      </c>
      <c r="E88" s="10">
        <f t="shared" si="14"/>
        <v>-0.20176608686372852</v>
      </c>
      <c r="F88" s="12">
        <f t="shared" si="15"/>
        <v>-302.52</v>
      </c>
      <c r="G88" s="21">
        <v>39295</v>
      </c>
      <c r="H88" t="s">
        <v>183</v>
      </c>
    </row>
    <row r="89" spans="1:8" ht="12.75">
      <c r="A89" t="s">
        <v>186</v>
      </c>
      <c r="B89" t="s">
        <v>184</v>
      </c>
      <c r="C89" s="43">
        <v>1999.21</v>
      </c>
      <c r="D89" s="37">
        <v>863.77</v>
      </c>
      <c r="E89" s="10">
        <f t="shared" si="14"/>
        <v>-0.5679443380135154</v>
      </c>
      <c r="F89" s="12">
        <f t="shared" si="15"/>
        <v>-1135.44</v>
      </c>
      <c r="G89" s="21">
        <v>39295</v>
      </c>
      <c r="H89" t="s">
        <v>185</v>
      </c>
    </row>
    <row r="90" spans="1:8" ht="12.75">
      <c r="A90" t="s">
        <v>194</v>
      </c>
      <c r="B90" t="s">
        <v>104</v>
      </c>
      <c r="C90" s="43">
        <v>995.63</v>
      </c>
      <c r="D90" s="37">
        <v>697.95</v>
      </c>
      <c r="E90" s="10">
        <f t="shared" si="14"/>
        <v>-0.29898657131665374</v>
      </c>
      <c r="F90" s="12">
        <f t="shared" si="15"/>
        <v>-297.67999999999995</v>
      </c>
      <c r="G90" s="21">
        <v>39356</v>
      </c>
      <c r="H90" t="s">
        <v>191</v>
      </c>
    </row>
    <row r="91" spans="1:8" ht="12.75">
      <c r="A91" t="s">
        <v>192</v>
      </c>
      <c r="B91" t="s">
        <v>171</v>
      </c>
      <c r="C91" s="43">
        <v>997.3</v>
      </c>
      <c r="D91" s="37">
        <v>1583.19</v>
      </c>
      <c r="E91" s="10">
        <f t="shared" si="14"/>
        <v>0.5874761857013939</v>
      </c>
      <c r="F91" s="12">
        <f t="shared" si="15"/>
        <v>585.8900000000001</v>
      </c>
      <c r="G91" s="21">
        <v>39356</v>
      </c>
      <c r="H91" t="s">
        <v>193</v>
      </c>
    </row>
    <row r="92" spans="1:8" ht="12.75">
      <c r="A92" t="s">
        <v>200</v>
      </c>
      <c r="B92" t="s">
        <v>187</v>
      </c>
      <c r="C92" s="2">
        <v>1798.81</v>
      </c>
      <c r="D92" s="37">
        <v>1261.67</v>
      </c>
      <c r="E92" s="10">
        <f aca="true" t="shared" si="16" ref="E92:E98">+F92/C92</f>
        <v>-0.2986085245245467</v>
      </c>
      <c r="F92" s="12">
        <f aca="true" t="shared" si="17" ref="F92:F98">+D92-C92</f>
        <v>-537.1399999999999</v>
      </c>
      <c r="G92" s="21">
        <v>39387</v>
      </c>
      <c r="H92" t="s">
        <v>199</v>
      </c>
    </row>
    <row r="93" spans="1:7" ht="12.75">
      <c r="A93" s="45" t="s">
        <v>201</v>
      </c>
      <c r="B93" s="45" t="s">
        <v>178</v>
      </c>
      <c r="C93" s="2">
        <v>1499.36</v>
      </c>
      <c r="D93" s="37">
        <v>1000.65</v>
      </c>
      <c r="E93" s="10">
        <f t="shared" si="16"/>
        <v>-0.33261524917298046</v>
      </c>
      <c r="F93" s="12">
        <f t="shared" si="17"/>
        <v>-498.7099999999999</v>
      </c>
      <c r="G93" s="21">
        <v>39417</v>
      </c>
    </row>
    <row r="94" spans="1:8" ht="12.75">
      <c r="A94" s="45" t="s">
        <v>201</v>
      </c>
      <c r="B94" s="45" t="s">
        <v>172</v>
      </c>
      <c r="C94" s="43">
        <v>1998.64</v>
      </c>
      <c r="D94" s="37">
        <v>1382.36</v>
      </c>
      <c r="E94" s="10">
        <f t="shared" si="16"/>
        <v>-0.3083496777808911</v>
      </c>
      <c r="F94" s="12">
        <f t="shared" si="17"/>
        <v>-616.2800000000002</v>
      </c>
      <c r="G94" s="21">
        <v>39479</v>
      </c>
      <c r="H94" s="45" t="s">
        <v>202</v>
      </c>
    </row>
    <row r="95" spans="1:8" ht="12.75">
      <c r="A95" s="46" t="s">
        <v>182</v>
      </c>
      <c r="B95" s="47" t="s">
        <v>189</v>
      </c>
      <c r="C95" s="48">
        <v>1798.52</v>
      </c>
      <c r="D95" s="46">
        <v>2600.5</v>
      </c>
      <c r="E95" s="49">
        <f t="shared" si="16"/>
        <v>0.4459110824455664</v>
      </c>
      <c r="F95" s="50">
        <f t="shared" si="17"/>
        <v>801.98</v>
      </c>
      <c r="G95" s="51">
        <v>39539</v>
      </c>
      <c r="H95" s="47" t="s">
        <v>205</v>
      </c>
    </row>
    <row r="96" spans="1:8" ht="12.75">
      <c r="A96" s="46" t="s">
        <v>209</v>
      </c>
      <c r="B96" s="47" t="s">
        <v>195</v>
      </c>
      <c r="C96" s="48">
        <v>1198.07</v>
      </c>
      <c r="D96" s="46">
        <v>1777.94</v>
      </c>
      <c r="E96" s="49">
        <f t="shared" si="16"/>
        <v>0.48400343886417335</v>
      </c>
      <c r="F96" s="50">
        <f t="shared" si="17"/>
        <v>579.8700000000001</v>
      </c>
      <c r="G96" s="51">
        <v>39600</v>
      </c>
      <c r="H96" s="47" t="s">
        <v>210</v>
      </c>
    </row>
    <row r="97" spans="1:8" ht="12.75">
      <c r="A97" s="46" t="s">
        <v>211</v>
      </c>
      <c r="B97" s="47" t="s">
        <v>196</v>
      </c>
      <c r="C97" s="48">
        <v>1190.82</v>
      </c>
      <c r="D97" s="46">
        <v>1669.65</v>
      </c>
      <c r="E97" s="49">
        <f t="shared" si="16"/>
        <v>0.4021010732100571</v>
      </c>
      <c r="F97" s="50">
        <f t="shared" si="17"/>
        <v>478.83000000000015</v>
      </c>
      <c r="G97" s="51">
        <v>39600</v>
      </c>
      <c r="H97" s="47" t="s">
        <v>196</v>
      </c>
    </row>
    <row r="98" spans="1:8" ht="12.75">
      <c r="A98" s="46" t="s">
        <v>215</v>
      </c>
      <c r="B98" s="47" t="s">
        <v>197</v>
      </c>
      <c r="C98" s="52">
        <v>1172.84</v>
      </c>
      <c r="D98" s="46">
        <v>808.08</v>
      </c>
      <c r="E98" s="49">
        <f t="shared" si="16"/>
        <v>-0.31100576378704675</v>
      </c>
      <c r="F98" s="50">
        <f t="shared" si="17"/>
        <v>-364.7599999999999</v>
      </c>
      <c r="G98" s="51">
        <v>39965</v>
      </c>
      <c r="H98" s="47" t="s">
        <v>214</v>
      </c>
    </row>
    <row r="99" spans="1:8" ht="12.75">
      <c r="A99" s="46"/>
      <c r="B99" s="72" t="s">
        <v>154</v>
      </c>
      <c r="C99" s="52">
        <v>1999.21</v>
      </c>
      <c r="D99" s="46">
        <v>1370.05</v>
      </c>
      <c r="E99" s="49">
        <f>+F99/C99</f>
        <v>-0.3147043082017397</v>
      </c>
      <c r="F99" s="50">
        <f>+D99-C99</f>
        <v>-629.1600000000001</v>
      </c>
      <c r="G99" s="51">
        <v>40037</v>
      </c>
      <c r="H99" s="47" t="s">
        <v>216</v>
      </c>
    </row>
    <row r="100" spans="1:8" ht="12.75">
      <c r="A100" s="46"/>
      <c r="B100" s="72" t="s">
        <v>207</v>
      </c>
      <c r="C100" s="52">
        <v>799.69</v>
      </c>
      <c r="D100" s="62">
        <v>467.3</v>
      </c>
      <c r="E100" s="49">
        <f>+F100/C100</f>
        <v>-0.4156485638184797</v>
      </c>
      <c r="F100" s="50">
        <f>+D100-C100</f>
        <v>-332.39000000000004</v>
      </c>
      <c r="G100" s="51">
        <v>40037</v>
      </c>
      <c r="H100" s="47" t="s">
        <v>217</v>
      </c>
    </row>
    <row r="101" spans="1:8" ht="12.75">
      <c r="A101" s="46" t="s">
        <v>220</v>
      </c>
      <c r="B101" s="72" t="s">
        <v>159</v>
      </c>
      <c r="C101" s="52">
        <v>1999.21</v>
      </c>
      <c r="D101" s="62">
        <v>762.71</v>
      </c>
      <c r="E101" s="49">
        <f>+F101/C101</f>
        <v>-0.6184943052505739</v>
      </c>
      <c r="F101" s="50">
        <f>+D101-C101</f>
        <v>-1236.5</v>
      </c>
      <c r="G101" s="51">
        <v>40037</v>
      </c>
      <c r="H101" s="47" t="s">
        <v>218</v>
      </c>
    </row>
    <row r="102" spans="1:8" ht="12.75">
      <c r="A102" s="46" t="s">
        <v>222</v>
      </c>
      <c r="B102" s="72" t="s">
        <v>197</v>
      </c>
      <c r="C102" s="43">
        <v>1172.84</v>
      </c>
      <c r="D102" s="62">
        <v>808.08</v>
      </c>
      <c r="E102" s="49">
        <f>+F102/C102</f>
        <v>-0.31100576378704675</v>
      </c>
      <c r="F102" s="50">
        <f>+D102-C102</f>
        <v>-364.7599999999999</v>
      </c>
      <c r="G102" s="51">
        <v>39965</v>
      </c>
      <c r="H102" s="47" t="s">
        <v>221</v>
      </c>
    </row>
    <row r="103" spans="1:8" ht="12.75">
      <c r="A103" s="46" t="s">
        <v>231</v>
      </c>
      <c r="B103" s="72" t="s">
        <v>203</v>
      </c>
      <c r="C103" s="75">
        <v>1435.97</v>
      </c>
      <c r="D103" s="62">
        <v>1368.25</v>
      </c>
      <c r="E103" s="49">
        <f aca="true" t="shared" si="18" ref="E103:E113">+F103/C103</f>
        <v>-0.047159759605005694</v>
      </c>
      <c r="F103" s="50">
        <f aca="true" t="shared" si="19" ref="F103:F113">+D103-C103</f>
        <v>-67.72000000000003</v>
      </c>
      <c r="G103" s="51">
        <v>40179</v>
      </c>
      <c r="H103" s="47" t="s">
        <v>232</v>
      </c>
    </row>
    <row r="104" spans="1:8" ht="12.75">
      <c r="A104" s="46" t="s">
        <v>229</v>
      </c>
      <c r="B104" s="72" t="s">
        <v>188</v>
      </c>
      <c r="C104" s="75">
        <v>999.57</v>
      </c>
      <c r="D104" s="62">
        <v>344.34</v>
      </c>
      <c r="E104" s="49">
        <f t="shared" si="18"/>
        <v>-0.6555118701041448</v>
      </c>
      <c r="F104" s="50">
        <f t="shared" si="19"/>
        <v>-655.23</v>
      </c>
      <c r="G104" s="51">
        <v>40179</v>
      </c>
      <c r="H104" s="47" t="s">
        <v>230</v>
      </c>
    </row>
    <row r="105" spans="1:8" ht="12.75">
      <c r="A105" s="46" t="s">
        <v>235</v>
      </c>
      <c r="B105" s="72" t="s">
        <v>204</v>
      </c>
      <c r="C105" s="75">
        <v>1240.47</v>
      </c>
      <c r="D105" s="62">
        <v>1213.3</v>
      </c>
      <c r="E105" s="49">
        <f t="shared" si="18"/>
        <v>-0.02190298838343537</v>
      </c>
      <c r="F105" s="50">
        <f t="shared" si="19"/>
        <v>-27.170000000000073</v>
      </c>
      <c r="G105" s="51">
        <v>40179</v>
      </c>
      <c r="H105" s="47" t="s">
        <v>236</v>
      </c>
    </row>
    <row r="106" spans="1:8" ht="12.75">
      <c r="A106" s="46" t="s">
        <v>241</v>
      </c>
      <c r="B106" s="72" t="s">
        <v>212</v>
      </c>
      <c r="C106" s="75">
        <v>1016.03</v>
      </c>
      <c r="D106" s="62">
        <v>2555.06</v>
      </c>
      <c r="E106" s="49">
        <f t="shared" si="18"/>
        <v>1.514748580258457</v>
      </c>
      <c r="F106" s="50">
        <f t="shared" si="19"/>
        <v>1539.03</v>
      </c>
      <c r="G106" s="51">
        <v>40179</v>
      </c>
      <c r="H106" s="47" t="s">
        <v>242</v>
      </c>
    </row>
    <row r="107" spans="1:8" ht="12.75">
      <c r="A107" s="46" t="s">
        <v>225</v>
      </c>
      <c r="B107" s="72" t="s">
        <v>190</v>
      </c>
      <c r="C107" s="75">
        <v>2078.58</v>
      </c>
      <c r="D107" s="62">
        <v>1777.29</v>
      </c>
      <c r="E107" s="49">
        <f t="shared" si="18"/>
        <v>-0.144949917732298</v>
      </c>
      <c r="F107" s="50">
        <f t="shared" si="19"/>
        <v>-301.28999999999996</v>
      </c>
      <c r="G107" s="51">
        <v>40179</v>
      </c>
      <c r="H107" s="47" t="s">
        <v>224</v>
      </c>
    </row>
    <row r="108" spans="1:8" ht="12.75">
      <c r="A108" s="46" t="s">
        <v>233</v>
      </c>
      <c r="B108" s="72" t="s">
        <v>206</v>
      </c>
      <c r="C108" s="75">
        <v>1488.83</v>
      </c>
      <c r="D108" s="62">
        <v>1087.85</v>
      </c>
      <c r="E108" s="49">
        <f t="shared" si="18"/>
        <v>-0.26932557780270416</v>
      </c>
      <c r="F108" s="50">
        <f t="shared" si="19"/>
        <v>-400.98</v>
      </c>
      <c r="G108" s="51">
        <v>40179</v>
      </c>
      <c r="H108" s="47" t="s">
        <v>234</v>
      </c>
    </row>
    <row r="109" spans="1:8" ht="12.75">
      <c r="A109" s="46" t="s">
        <v>243</v>
      </c>
      <c r="B109" s="72" t="s">
        <v>174</v>
      </c>
      <c r="C109" s="75">
        <v>3996.15</v>
      </c>
      <c r="D109" s="62">
        <v>3105.06</v>
      </c>
      <c r="E109" s="49">
        <f t="shared" si="18"/>
        <v>-0.2229871251079164</v>
      </c>
      <c r="F109" s="50">
        <f t="shared" si="19"/>
        <v>-891.0900000000001</v>
      </c>
      <c r="G109" s="51">
        <v>40179</v>
      </c>
      <c r="H109" s="47" t="s">
        <v>244</v>
      </c>
    </row>
    <row r="110" spans="1:8" ht="12.75">
      <c r="A110" s="46" t="s">
        <v>239</v>
      </c>
      <c r="B110" s="72" t="s">
        <v>213</v>
      </c>
      <c r="C110" s="75">
        <v>2002.67</v>
      </c>
      <c r="D110" s="62">
        <v>2648.14</v>
      </c>
      <c r="E110" s="49">
        <f t="shared" si="18"/>
        <v>0.3223047231945352</v>
      </c>
      <c r="F110" s="50">
        <f t="shared" si="19"/>
        <v>645.4699999999998</v>
      </c>
      <c r="G110" s="51">
        <v>40179</v>
      </c>
      <c r="H110" s="47" t="s">
        <v>240</v>
      </c>
    </row>
    <row r="111" spans="1:8" ht="12.75">
      <c r="A111" s="46" t="s">
        <v>227</v>
      </c>
      <c r="B111" s="72" t="s">
        <v>219</v>
      </c>
      <c r="C111" s="75">
        <v>2012.6</v>
      </c>
      <c r="D111" s="62">
        <v>1691.96</v>
      </c>
      <c r="E111" s="49">
        <f t="shared" si="18"/>
        <v>-0.15931630726423526</v>
      </c>
      <c r="F111" s="50">
        <f t="shared" si="19"/>
        <v>-320.6399999999999</v>
      </c>
      <c r="G111" s="51">
        <v>40179</v>
      </c>
      <c r="H111" s="47" t="s">
        <v>228</v>
      </c>
    </row>
    <row r="112" spans="1:8" ht="12.75">
      <c r="A112" s="46" t="s">
        <v>226</v>
      </c>
      <c r="B112" s="72" t="s">
        <v>208</v>
      </c>
      <c r="C112" s="75">
        <v>2829.29</v>
      </c>
      <c r="D112" s="62">
        <v>1465.77</v>
      </c>
      <c r="E112" s="49">
        <f t="shared" si="18"/>
        <v>-0.481930095536336</v>
      </c>
      <c r="F112" s="50">
        <f t="shared" si="19"/>
        <v>-1363.52</v>
      </c>
      <c r="G112" s="51">
        <v>40179</v>
      </c>
      <c r="H112" s="47" t="s">
        <v>223</v>
      </c>
    </row>
    <row r="113" spans="1:8" ht="12.75">
      <c r="A113" s="46" t="s">
        <v>237</v>
      </c>
      <c r="B113" s="72" t="s">
        <v>198</v>
      </c>
      <c r="C113" s="75">
        <v>1195.26</v>
      </c>
      <c r="D113" s="62">
        <v>599.25</v>
      </c>
      <c r="E113" s="49">
        <f t="shared" si="18"/>
        <v>-0.49864464635309474</v>
      </c>
      <c r="F113" s="50">
        <f t="shared" si="19"/>
        <v>-596.01</v>
      </c>
      <c r="G113" s="51">
        <v>40179</v>
      </c>
      <c r="H113" s="47" t="s">
        <v>238</v>
      </c>
    </row>
    <row r="114" spans="1:8" ht="12.75">
      <c r="A114" s="46"/>
      <c r="B114" s="72"/>
      <c r="C114" s="52"/>
      <c r="D114" s="62"/>
      <c r="E114" s="49"/>
      <c r="F114" s="50"/>
      <c r="G114" s="51"/>
      <c r="H114" s="47"/>
    </row>
    <row r="115" spans="1:8" ht="12.75">
      <c r="A115" s="46"/>
      <c r="B115" s="72"/>
      <c r="C115" s="52"/>
      <c r="D115" s="62"/>
      <c r="E115" s="49"/>
      <c r="F115" s="50"/>
      <c r="G115" s="51"/>
      <c r="H115" s="47"/>
    </row>
    <row r="116" spans="1:8" ht="12.75">
      <c r="A116" s="46"/>
      <c r="B116" s="72"/>
      <c r="C116" s="52"/>
      <c r="D116" s="62"/>
      <c r="E116" s="49"/>
      <c r="F116" s="50"/>
      <c r="G116" s="51"/>
      <c r="H116" s="47"/>
    </row>
    <row r="117" spans="1:8" ht="12.75">
      <c r="A117" s="46"/>
      <c r="B117" s="72"/>
      <c r="C117" s="52"/>
      <c r="D117" s="62"/>
      <c r="E117" s="49"/>
      <c r="F117" s="50"/>
      <c r="G117" s="51"/>
      <c r="H117" s="47"/>
    </row>
    <row r="118" spans="1:8" ht="12.75">
      <c r="A118" s="46"/>
      <c r="B118" s="72"/>
      <c r="C118" s="52"/>
      <c r="D118" s="62"/>
      <c r="E118" s="49"/>
      <c r="F118" s="50"/>
      <c r="G118" s="51"/>
      <c r="H118" s="47"/>
    </row>
    <row r="119" spans="1:8" ht="12.75">
      <c r="A119" s="46"/>
      <c r="B119" s="72"/>
      <c r="C119" s="52"/>
      <c r="D119" s="62"/>
      <c r="E119" s="49"/>
      <c r="F119" s="50"/>
      <c r="G119" s="51"/>
      <c r="H119" s="47"/>
    </row>
    <row r="120" spans="1:8" ht="12.75">
      <c r="A120" s="46"/>
      <c r="B120" s="72"/>
      <c r="C120" s="52"/>
      <c r="D120" s="62"/>
      <c r="E120" s="49"/>
      <c r="F120" s="50"/>
      <c r="G120" s="51"/>
      <c r="H120" s="47"/>
    </row>
    <row r="121" spans="1:8" ht="12.75">
      <c r="A121" s="46"/>
      <c r="B121" s="72"/>
      <c r="C121" s="52"/>
      <c r="D121" s="62"/>
      <c r="E121" s="49"/>
      <c r="F121" s="50"/>
      <c r="G121" s="51"/>
      <c r="H121" s="47"/>
    </row>
    <row r="122" spans="1:8" ht="12.75">
      <c r="A122" s="46"/>
      <c r="B122" s="72"/>
      <c r="C122" s="52"/>
      <c r="D122" s="62"/>
      <c r="E122" s="49"/>
      <c r="F122" s="50"/>
      <c r="G122" s="51"/>
      <c r="H122" s="47"/>
    </row>
    <row r="123" spans="1:8" ht="12.75">
      <c r="A123" s="46"/>
      <c r="B123" s="72"/>
      <c r="C123" s="52"/>
      <c r="D123" s="62"/>
      <c r="E123" s="49"/>
      <c r="F123" s="50"/>
      <c r="G123" s="51"/>
      <c r="H123" s="47"/>
    </row>
    <row r="124" spans="1:8" ht="12.75">
      <c r="A124" s="46"/>
      <c r="B124" s="72"/>
      <c r="C124" s="52"/>
      <c r="D124" s="62"/>
      <c r="E124" s="49"/>
      <c r="F124" s="50"/>
      <c r="G124" s="51"/>
      <c r="H124" s="47"/>
    </row>
    <row r="125" spans="1:8" ht="12.75">
      <c r="A125" s="46"/>
      <c r="B125" s="72"/>
      <c r="C125" s="52"/>
      <c r="D125" s="62"/>
      <c r="E125" s="49"/>
      <c r="F125" s="50"/>
      <c r="G125" s="51"/>
      <c r="H125" s="47"/>
    </row>
    <row r="126" spans="1:8" ht="12.75">
      <c r="A126" s="46"/>
      <c r="B126" s="72"/>
      <c r="C126" s="52"/>
      <c r="D126" s="62"/>
      <c r="E126" s="49"/>
      <c r="F126" s="50"/>
      <c r="G126" s="51"/>
      <c r="H126" s="47"/>
    </row>
    <row r="127" spans="1:8" ht="12.75">
      <c r="A127" s="46"/>
      <c r="B127" s="72"/>
      <c r="C127" s="52"/>
      <c r="D127" s="62"/>
      <c r="E127" s="49"/>
      <c r="F127" s="50"/>
      <c r="G127" s="51"/>
      <c r="H127" s="47"/>
    </row>
    <row r="128" spans="1:8" ht="12.75">
      <c r="A128" s="46"/>
      <c r="B128" s="72"/>
      <c r="C128" s="52"/>
      <c r="D128" s="62"/>
      <c r="E128" s="49"/>
      <c r="F128" s="50"/>
      <c r="G128" s="51"/>
      <c r="H128" s="47"/>
    </row>
    <row r="129" spans="1:8" ht="12.75">
      <c r="A129" s="46"/>
      <c r="B129" s="72"/>
      <c r="C129" s="52"/>
      <c r="D129" s="62"/>
      <c r="E129" s="49"/>
      <c r="F129" s="50"/>
      <c r="G129" s="51"/>
      <c r="H129" s="47"/>
    </row>
    <row r="130" spans="1:8" ht="12.75">
      <c r="A130" s="46"/>
      <c r="B130" s="72"/>
      <c r="C130" s="52"/>
      <c r="D130" s="62"/>
      <c r="E130" s="49"/>
      <c r="F130" s="50"/>
      <c r="G130" s="51"/>
      <c r="H130" s="47"/>
    </row>
    <row r="131" spans="1:8" ht="12.75">
      <c r="A131" s="46"/>
      <c r="B131" s="72"/>
      <c r="C131" s="52"/>
      <c r="D131" s="62"/>
      <c r="E131" s="49"/>
      <c r="F131" s="50"/>
      <c r="G131" s="51"/>
      <c r="H131" s="47"/>
    </row>
    <row r="132" spans="1:8" ht="12.75">
      <c r="A132" s="46"/>
      <c r="B132" s="72"/>
      <c r="C132" s="52"/>
      <c r="D132" s="62"/>
      <c r="E132" s="49"/>
      <c r="F132" s="50"/>
      <c r="G132" s="51"/>
      <c r="H132" s="47"/>
    </row>
    <row r="133" spans="1:8" ht="12.75">
      <c r="A133" s="46"/>
      <c r="B133" s="72"/>
      <c r="C133" s="52"/>
      <c r="D133" s="62"/>
      <c r="E133" s="49"/>
      <c r="F133" s="50"/>
      <c r="G133" s="51"/>
      <c r="H133" s="47"/>
    </row>
    <row r="134" spans="1:8" ht="12.75">
      <c r="A134" s="46"/>
      <c r="B134" s="72"/>
      <c r="C134" s="52"/>
      <c r="D134" s="62"/>
      <c r="E134" s="49"/>
      <c r="F134" s="50"/>
      <c r="G134" s="51"/>
      <c r="H134" s="47"/>
    </row>
    <row r="135" spans="1:8" ht="12.75">
      <c r="A135" s="46"/>
      <c r="B135" s="72"/>
      <c r="C135" s="52"/>
      <c r="D135" s="62"/>
      <c r="E135" s="49"/>
      <c r="F135" s="50"/>
      <c r="G135" s="51"/>
      <c r="H135" s="47"/>
    </row>
    <row r="136" spans="1:8" ht="12.75">
      <c r="A136" s="46"/>
      <c r="B136" s="47"/>
      <c r="C136" s="52"/>
      <c r="D136" s="46"/>
      <c r="E136" s="49"/>
      <c r="F136" s="50"/>
      <c r="G136" s="51"/>
      <c r="H136" s="47"/>
    </row>
    <row r="138" spans="3:9" ht="12.75">
      <c r="C138" s="14">
        <f>SUM(C13:C137)</f>
        <v>140296.39000000007</v>
      </c>
      <c r="D138" s="14">
        <f>SUM(D13:D137)</f>
        <v>138350.71999999997</v>
      </c>
      <c r="E138" s="10">
        <f>+F138/C138</f>
        <v>-0.013868282712050532</v>
      </c>
      <c r="F138" s="12">
        <f>+D138-C138</f>
        <v>-1945.6700000001001</v>
      </c>
      <c r="H138" s="15" t="s">
        <v>23</v>
      </c>
      <c r="I138" s="15" t="s">
        <v>16</v>
      </c>
    </row>
    <row r="139" spans="8:9" ht="12.75">
      <c r="H139" s="15" t="s">
        <v>16</v>
      </c>
      <c r="I139" s="15" t="s">
        <v>24</v>
      </c>
    </row>
    <row r="140" spans="1:9" ht="12.75">
      <c r="A140" t="s">
        <v>92</v>
      </c>
      <c r="H140" s="14">
        <f>+I9-G9</f>
        <v>0</v>
      </c>
      <c r="I140" s="14">
        <f>+F138+H140</f>
        <v>-1945.6700000001001</v>
      </c>
    </row>
  </sheetData>
  <sheetProtection/>
  <mergeCells count="2">
    <mergeCell ref="K4:L4"/>
    <mergeCell ref="K5:L5"/>
  </mergeCells>
  <printOptions gridLines="1" horizontalCentered="1"/>
  <pageMargins left="0.3937007874015748" right="0.03937007874015748" top="0.3937007874015748" bottom="0.5118110236220472" header="0.5118110236220472" footer="0.5118110236220472"/>
  <pageSetup fitToHeight="3" fitToWidth="1" horizontalDpi="300" verticalDpi="3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13.00390625" style="0" customWidth="1"/>
    <col min="3" max="3" width="15.421875" style="0" customWidth="1"/>
    <col min="4" max="4" width="15.8515625" style="0" customWidth="1"/>
  </cols>
  <sheetData>
    <row r="1" spans="1:2" s="13" customFormat="1" ht="12.75">
      <c r="A1" s="13" t="s">
        <v>63</v>
      </c>
      <c r="B1" s="13" t="s">
        <v>64</v>
      </c>
    </row>
    <row r="3" spans="2:4" ht="12.75">
      <c r="B3" s="32" t="s">
        <v>62</v>
      </c>
      <c r="C3" s="32" t="s">
        <v>65</v>
      </c>
      <c r="D3" t="s">
        <v>67</v>
      </c>
    </row>
    <row r="4" spans="1:4" ht="12.75">
      <c r="A4" t="s">
        <v>54</v>
      </c>
      <c r="B4" s="31">
        <v>434.57</v>
      </c>
      <c r="C4" s="31">
        <v>190.43</v>
      </c>
      <c r="D4" s="10">
        <f>+C4/(B4+C4)</f>
        <v>0.304688</v>
      </c>
    </row>
    <row r="5" spans="1:4" ht="12.75">
      <c r="A5" t="s">
        <v>55</v>
      </c>
      <c r="B5" s="31">
        <v>507.82</v>
      </c>
      <c r="C5" s="31">
        <v>222.18</v>
      </c>
      <c r="D5" s="10">
        <f aca="true" t="shared" si="0" ref="D5:D12">+C5/(B5+C5)</f>
        <v>0.30435616438356167</v>
      </c>
    </row>
    <row r="6" spans="1:4" ht="12.75">
      <c r="A6" t="s">
        <v>56</v>
      </c>
      <c r="B6" s="31">
        <v>578.12</v>
      </c>
      <c r="C6" s="31">
        <v>286.88</v>
      </c>
      <c r="D6" s="10">
        <f t="shared" si="0"/>
        <v>0.33165317919075143</v>
      </c>
    </row>
    <row r="7" spans="1:4" ht="12.75">
      <c r="A7" t="s">
        <v>66</v>
      </c>
      <c r="B7" s="31">
        <v>1078.81</v>
      </c>
      <c r="C7" s="31">
        <v>771.19</v>
      </c>
      <c r="D7" s="10">
        <f t="shared" si="0"/>
        <v>0.4168594594594595</v>
      </c>
    </row>
    <row r="8" spans="1:4" ht="12.75">
      <c r="A8" t="s">
        <v>57</v>
      </c>
      <c r="B8" s="31">
        <v>678.08</v>
      </c>
      <c r="C8" s="31">
        <v>426.92</v>
      </c>
      <c r="D8" s="10">
        <f t="shared" si="0"/>
        <v>0.3863529411764706</v>
      </c>
    </row>
    <row r="9" spans="1:4" ht="12.75">
      <c r="A9" t="s">
        <v>58</v>
      </c>
      <c r="B9" s="31">
        <v>648.92</v>
      </c>
      <c r="C9" s="31">
        <v>401.08</v>
      </c>
      <c r="D9" s="10">
        <f t="shared" si="0"/>
        <v>0.38198095238095237</v>
      </c>
    </row>
    <row r="10" spans="1:4" ht="12.75">
      <c r="A10" t="s">
        <v>59</v>
      </c>
      <c r="B10" s="31">
        <v>761.18</v>
      </c>
      <c r="C10" s="31">
        <v>483.82</v>
      </c>
      <c r="D10" s="10">
        <f t="shared" si="0"/>
        <v>0.38861044176706827</v>
      </c>
    </row>
    <row r="11" spans="1:4" ht="12.75">
      <c r="A11" t="s">
        <v>60</v>
      </c>
      <c r="B11" s="31">
        <v>890.77</v>
      </c>
      <c r="C11" s="31">
        <v>569.23</v>
      </c>
      <c r="D11" s="10">
        <f t="shared" si="0"/>
        <v>0.38988356164383564</v>
      </c>
    </row>
    <row r="12" spans="1:4" ht="12.75">
      <c r="A12" t="s">
        <v>61</v>
      </c>
      <c r="B12" s="31">
        <v>499.7</v>
      </c>
      <c r="C12" s="31">
        <v>215.3</v>
      </c>
      <c r="D12" s="10">
        <f t="shared" si="0"/>
        <v>0.30111888111888113</v>
      </c>
    </row>
    <row r="13" spans="2:4" ht="12.75">
      <c r="B13" s="31"/>
      <c r="C13" s="31"/>
      <c r="D13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">
      <selection activeCell="H33" sqref="H33"/>
    </sheetView>
  </sheetViews>
  <sheetFormatPr defaultColWidth="9.140625" defaultRowHeight="12.75"/>
  <cols>
    <col min="3" max="3" width="10.28125" style="0" bestFit="1" customWidth="1"/>
  </cols>
  <sheetData>
    <row r="2" spans="1:2" ht="12.75">
      <c r="A2" s="21">
        <v>37377</v>
      </c>
      <c r="B2" t="s">
        <v>45</v>
      </c>
    </row>
    <row r="5" spans="1:6" ht="12.75">
      <c r="A5" s="22" t="s">
        <v>36</v>
      </c>
      <c r="B5" s="22" t="s">
        <v>37</v>
      </c>
      <c r="C5" s="22" t="s">
        <v>38</v>
      </c>
      <c r="D5" s="22" t="s">
        <v>38</v>
      </c>
      <c r="F5" s="22" t="s">
        <v>39</v>
      </c>
    </row>
    <row r="6" spans="1:6" ht="12.75">
      <c r="A6" s="28">
        <v>1670</v>
      </c>
      <c r="B6" s="28">
        <v>1160</v>
      </c>
      <c r="C6" s="23">
        <f>+A6-B6</f>
        <v>510</v>
      </c>
      <c r="D6" s="10">
        <f>+C6/A6</f>
        <v>0.30538922155688625</v>
      </c>
      <c r="F6" s="10">
        <f>+C6/B6</f>
        <v>0.4396551724137931</v>
      </c>
    </row>
    <row r="8" ht="12.75">
      <c r="F8" t="s">
        <v>38</v>
      </c>
    </row>
    <row r="9" spans="3:6" ht="12.75">
      <c r="C9" t="s">
        <v>40</v>
      </c>
      <c r="D9" s="29">
        <v>0.1</v>
      </c>
      <c r="E9" s="25">
        <f>+(B6*D9)+B6</f>
        <v>1276</v>
      </c>
      <c r="F9" s="26">
        <f>E9-$A$6</f>
        <v>-394</v>
      </c>
    </row>
    <row r="10" spans="3:6" ht="12.75">
      <c r="C10" t="s">
        <v>41</v>
      </c>
      <c r="D10" s="29">
        <v>0.08</v>
      </c>
      <c r="E10" s="25">
        <f>+(E9*D10)+E9</f>
        <v>1378.08</v>
      </c>
      <c r="F10" s="26">
        <f>E10-$A$6</f>
        <v>-291.9200000000001</v>
      </c>
    </row>
    <row r="11" spans="3:6" ht="12.75">
      <c r="C11" t="s">
        <v>42</v>
      </c>
      <c r="D11" s="29">
        <v>0.07</v>
      </c>
      <c r="E11" s="25">
        <f>+(E10*D11)+E10</f>
        <v>1474.5456</v>
      </c>
      <c r="F11" s="26">
        <f>E11-$A$6</f>
        <v>-195.45440000000008</v>
      </c>
    </row>
    <row r="12" spans="3:6" ht="12.75">
      <c r="C12" t="s">
        <v>43</v>
      </c>
      <c r="D12" s="29">
        <v>0.07</v>
      </c>
      <c r="E12" s="25">
        <f>+(E11*D12)+E11</f>
        <v>1577.763792</v>
      </c>
      <c r="F12" s="26">
        <f>E12-$A$6</f>
        <v>-92.23620800000003</v>
      </c>
    </row>
    <row r="13" spans="3:6" ht="12.75">
      <c r="C13" t="s">
        <v>44</v>
      </c>
      <c r="D13" s="29">
        <v>0.06</v>
      </c>
      <c r="E13" s="25">
        <f>+(E12*D13)+E12</f>
        <v>1672.42961952</v>
      </c>
      <c r="F13" s="26">
        <f>E13-$A$6</f>
        <v>2.42961951999996</v>
      </c>
    </row>
    <row r="14" spans="4:6" ht="12.75">
      <c r="D14" s="24"/>
      <c r="E14" s="25"/>
      <c r="F14" s="26"/>
    </row>
    <row r="15" ht="12.75">
      <c r="A15" t="s">
        <v>46</v>
      </c>
    </row>
    <row r="17" spans="1:4" ht="12.75">
      <c r="A17" t="s">
        <v>47</v>
      </c>
      <c r="C17" s="24">
        <f>+D9</f>
        <v>0.1</v>
      </c>
      <c r="D17" t="s">
        <v>48</v>
      </c>
    </row>
    <row r="18" spans="1:8" ht="12.75">
      <c r="A18" t="s">
        <v>49</v>
      </c>
      <c r="C18" s="23">
        <f>(F9/D9)*-1</f>
        <v>3940</v>
      </c>
      <c r="D18" t="s">
        <v>50</v>
      </c>
      <c r="H18" s="27"/>
    </row>
    <row r="21" spans="1:6" ht="12.75">
      <c r="A21" s="22" t="s">
        <v>36</v>
      </c>
      <c r="B21" s="22" t="s">
        <v>37</v>
      </c>
      <c r="C21" s="22" t="s">
        <v>38</v>
      </c>
      <c r="D21" s="22" t="s">
        <v>38</v>
      </c>
      <c r="F21" s="22" t="s">
        <v>39</v>
      </c>
    </row>
    <row r="22" spans="1:6" ht="12.75">
      <c r="A22" s="23">
        <f>1670+C18</f>
        <v>5610</v>
      </c>
      <c r="B22" s="23">
        <f>1160+C18</f>
        <v>5100</v>
      </c>
      <c r="C22" s="23">
        <f>+A22-B22</f>
        <v>510</v>
      </c>
      <c r="D22" s="10">
        <f>+C22/A22</f>
        <v>0.09090909090909091</v>
      </c>
      <c r="F22" s="10">
        <f>+C22/B22</f>
        <v>0.1</v>
      </c>
    </row>
    <row r="24" ht="12.75">
      <c r="F24" t="s">
        <v>38</v>
      </c>
    </row>
    <row r="25" spans="3:6" ht="12.75">
      <c r="C25" t="s">
        <v>40</v>
      </c>
      <c r="D25" s="24">
        <v>0.1</v>
      </c>
      <c r="E25" s="25">
        <f>+(B22*D25)+B22</f>
        <v>5610</v>
      </c>
      <c r="F25" s="26">
        <f>E25-$A$22</f>
        <v>0</v>
      </c>
    </row>
    <row r="26" spans="3:6" ht="12.75">
      <c r="C26" t="s">
        <v>41</v>
      </c>
      <c r="D26" s="24">
        <v>0.08</v>
      </c>
      <c r="E26" s="25">
        <f>+(E25*D26)+E25</f>
        <v>6058.8</v>
      </c>
      <c r="F26" s="26">
        <f>E26-$A$22</f>
        <v>448.8000000000002</v>
      </c>
    </row>
    <row r="27" spans="3:6" ht="12.75">
      <c r="C27" t="s">
        <v>42</v>
      </c>
      <c r="D27" s="24">
        <v>0.07</v>
      </c>
      <c r="E27" s="25">
        <f>+(E26*D27)+E26</f>
        <v>6482.916</v>
      </c>
      <c r="F27" s="26">
        <f>E27-$A$22</f>
        <v>872.9160000000002</v>
      </c>
    </row>
    <row r="28" spans="3:6" ht="12.75">
      <c r="C28" t="s">
        <v>43</v>
      </c>
      <c r="D28" s="24">
        <v>0.07</v>
      </c>
      <c r="E28" s="25">
        <f>+(E27*D28)+E27</f>
        <v>6936.72012</v>
      </c>
      <c r="F28" s="26">
        <f>E28-$A$22</f>
        <v>1326.72012</v>
      </c>
    </row>
    <row r="29" spans="3:6" ht="12.75">
      <c r="C29" t="s">
        <v>44</v>
      </c>
      <c r="D29" s="24">
        <v>0.06</v>
      </c>
      <c r="E29" s="25">
        <f>+(E28*D29)+E28</f>
        <v>7352.9233272</v>
      </c>
      <c r="F29" s="26">
        <f>E29-$A$22</f>
        <v>1742.9233272000001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Nicholls</dc:creator>
  <cp:keywords/>
  <dc:description/>
  <cp:lastModifiedBy>Mark Nicholls</cp:lastModifiedBy>
  <cp:lastPrinted>2010-01-17T16:47:27Z</cp:lastPrinted>
  <dcterms:created xsi:type="dcterms:W3CDTF">2000-09-06T17:40:00Z</dcterms:created>
  <dcterms:modified xsi:type="dcterms:W3CDTF">2010-01-17T16:48:35Z</dcterms:modified>
  <cp:category/>
  <cp:version/>
  <cp:contentType/>
  <cp:contentStatus/>
</cp:coreProperties>
</file>